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165"/>
  </bookViews>
  <sheets>
    <sheet name="拟奖补名单 (2)" sheetId="7" r:id="rId1"/>
    <sheet name="未推荐企业名单" sheetId="5" state="hidden" r:id="rId2"/>
  </sheets>
  <definedNames>
    <definedName name="_xlnm._FilterDatabase" localSheetId="0" hidden="1">'拟奖补名单 (2)'!$A$4:$I$6</definedName>
    <definedName name="_xlnm._FilterDatabase" localSheetId="1" hidden="1">未推荐企业名单!$A$4:$S$1128</definedName>
    <definedName name="_xlnm.Print_Titles" localSheetId="1">未推荐企业名单!$1:$4</definedName>
    <definedName name="_xlnm.Print_Area" localSheetId="1">未推荐企业名单!$A$1:$M$57</definedName>
    <definedName name="_xlnm.Print_Titles" localSheetId="0">'拟奖补名单 (2)'!$2:$4</definedName>
    <definedName name="_xlnm.Print_Area" localSheetId="0">'拟奖补名单 (2)'!$A$1:$E$6</definedName>
  </definedNames>
  <calcPr calcId="144525"/>
</workbook>
</file>

<file path=xl/sharedStrings.xml><?xml version="1.0" encoding="utf-8"?>
<sst xmlns="http://schemas.openxmlformats.org/spreadsheetml/2006/main" count="3071" uniqueCount="2122">
  <si>
    <t>附件1</t>
  </si>
  <si>
    <t>2023年佛山市制造业数字化智能化改造项目（市固投奖补）拟奖补名单（第二次公示）</t>
  </si>
  <si>
    <t>总序号</t>
  </si>
  <si>
    <t>区内序号</t>
  </si>
  <si>
    <t>区域</t>
  </si>
  <si>
    <t>申报企业</t>
  </si>
  <si>
    <t>拟奖补比例（3%）</t>
  </si>
  <si>
    <t>复核拟安排奖补资金（万元）</t>
  </si>
  <si>
    <t>拟奖补总金额</t>
  </si>
  <si>
    <t>其中市级
（30%）</t>
  </si>
  <si>
    <t>其中区级
（70%）</t>
  </si>
  <si>
    <t>佛山市雄新压铸有限公司</t>
  </si>
  <si>
    <t>合计</t>
  </si>
  <si>
    <t>佛山市制造业数字化智能化改造奖补资金项目汇总表（五区）</t>
  </si>
  <si>
    <t xml:space="preserve">填报单位（加盖公章）：                         </t>
  </si>
  <si>
    <t>序号</t>
  </si>
  <si>
    <t>申报年度前一年是否为在库规模以上工业企业</t>
  </si>
  <si>
    <t>申请的技改投资项目
数量</t>
  </si>
  <si>
    <t>项目名称</t>
  </si>
  <si>
    <t>奖补年度内企业技术改造完成的固定资产投资额（已付款项）</t>
  </si>
  <si>
    <t xml:space="preserve">项目发票查重复金额
</t>
  </si>
  <si>
    <t xml:space="preserve">项目查重金额
</t>
  </si>
  <si>
    <t>不推荐奖补原因</t>
  </si>
  <si>
    <t>固定资产投资额</t>
  </si>
  <si>
    <t>土地购置额</t>
  </si>
  <si>
    <t>建安工程额</t>
  </si>
  <si>
    <t>设备购置额（其他）</t>
  </si>
  <si>
    <t>设备购置额（属于数字化智能化改造）</t>
  </si>
  <si>
    <t>佛山市新利海混凝土有限公司</t>
  </si>
  <si>
    <t>是</t>
  </si>
  <si>
    <t>混凝土智能化绿色生产技术改造项目</t>
  </si>
  <si>
    <r>
      <rPr>
        <sz val="10"/>
        <rFont val="宋体"/>
        <charset val="134"/>
      </rPr>
      <t>建议现场核查</t>
    </r>
    <r>
      <rPr>
        <sz val="10"/>
        <rFont val="宋体"/>
        <charset val="0"/>
      </rPr>
      <t>“</t>
    </r>
    <r>
      <rPr>
        <sz val="10"/>
        <rFont val="宋体"/>
        <charset val="134"/>
      </rPr>
      <t>建筑工程机械</t>
    </r>
    <r>
      <rPr>
        <sz val="10"/>
        <rFont val="宋体"/>
        <charset val="0"/>
      </rPr>
      <t>*</t>
    </r>
    <r>
      <rPr>
        <sz val="10"/>
        <rFont val="宋体"/>
        <charset val="134"/>
      </rPr>
      <t>主体结构</t>
    </r>
    <r>
      <rPr>
        <sz val="10"/>
        <rFont val="宋体"/>
        <charset val="0"/>
      </rPr>
      <t>”</t>
    </r>
    <r>
      <rPr>
        <sz val="10"/>
        <rFont val="宋体"/>
        <charset val="134"/>
      </rPr>
      <t>是否数字化设备。</t>
    </r>
  </si>
  <si>
    <t>佛山市富惟汽配有限公司</t>
  </si>
  <si>
    <t>富惟汽配自动化生产线产能提升扩建项目</t>
  </si>
  <si>
    <t>佛山市南方橡塑有限公司</t>
  </si>
  <si>
    <t>佛山市南方橡塑有限公司年产490吨橡胶制品生产线技术改造项目</t>
  </si>
  <si>
    <t>佛山市道氏科技有限公司</t>
  </si>
  <si>
    <t>道氏技术新材料研发中心技改项目</t>
  </si>
  <si>
    <t>通威精密金属（佛山）有限公司</t>
  </si>
  <si>
    <t>通威精密金属（佛山）有限公司汽车用国六弹簧增资扩产项目</t>
  </si>
  <si>
    <t>佛山市禅城区南庄兴顺精密模具有限公司</t>
  </si>
  <si>
    <t>佛山市禅城区南庄兴顺精密模具有限公司精密铝合金模具生产工艺自动化技术改造项目</t>
  </si>
  <si>
    <t>佛山市政通混凝土有限公司</t>
  </si>
  <si>
    <t>佛山市政通混凝土有限公司商品混凝土生产线增资扩产技术改造项目</t>
  </si>
  <si>
    <r>
      <rPr>
        <sz val="10"/>
        <rFont val="宋体"/>
        <charset val="134"/>
      </rPr>
      <t>建议现场核查</t>
    </r>
    <r>
      <rPr>
        <sz val="10"/>
        <rFont val="宋体"/>
        <charset val="0"/>
      </rPr>
      <t>“</t>
    </r>
    <r>
      <rPr>
        <sz val="10"/>
        <rFont val="宋体"/>
        <charset val="134"/>
      </rPr>
      <t>筛沙工程</t>
    </r>
    <r>
      <rPr>
        <sz val="10"/>
        <rFont val="宋体"/>
        <charset val="0"/>
      </rPr>
      <t>“</t>
    </r>
    <r>
      <rPr>
        <sz val="10"/>
        <rFont val="宋体"/>
        <charset val="134"/>
      </rPr>
      <t>、</t>
    </r>
    <r>
      <rPr>
        <sz val="10"/>
        <rFont val="宋体"/>
        <charset val="0"/>
      </rPr>
      <t>”HLS-270</t>
    </r>
    <r>
      <rPr>
        <sz val="10"/>
        <rFont val="宋体"/>
        <charset val="134"/>
      </rPr>
      <t>混凝土搅拌楼</t>
    </r>
    <r>
      <rPr>
        <sz val="10"/>
        <rFont val="宋体"/>
        <charset val="0"/>
      </rPr>
      <t>”</t>
    </r>
    <r>
      <rPr>
        <sz val="10"/>
        <rFont val="宋体"/>
        <charset val="134"/>
      </rPr>
      <t>是否数字化设备。</t>
    </r>
  </si>
  <si>
    <t>佛山市恩泽纸品包装有限公司</t>
  </si>
  <si>
    <t>佛山市恩泽纸品包装有限公司包装纸箱高效扩产技术改造项目</t>
  </si>
  <si>
    <t>佛山市怡创生化科技有限公司</t>
  </si>
  <si>
    <t>佛山市怡创生化科技有限公司10万级无菌净化车间升级技术改造项目</t>
  </si>
  <si>
    <t>广东天安高分子科技有限公司</t>
  </si>
  <si>
    <t>广东天安高分子科技有限公司饰面高分子材料的加工设备更新技术改造项目</t>
  </si>
  <si>
    <t>全自动化宽板包覆生产线建设项目</t>
  </si>
  <si>
    <t>高分子复合装饰材料的改扩建技术改造项目</t>
  </si>
  <si>
    <t>臼井汽车零部件（佛山）有限公司</t>
  </si>
  <si>
    <t>汽车用高品质管类制品制造技术改造项目</t>
  </si>
  <si>
    <t>臼井汽车零部件（佛山）有限公司汽车零部件生产线创新技术改造项目</t>
  </si>
  <si>
    <t>佛山市华喜印铁制罐有限公司</t>
  </si>
  <si>
    <t>佛山市华喜印铁制罐有限公司年产3000万张印铁生产线技术改造项目</t>
  </si>
  <si>
    <t>广东裕威实业有限公司</t>
  </si>
  <si>
    <t>高精度塑料制品自动化生产线技术改造项目</t>
  </si>
  <si>
    <t>佛山市兴悦泡沫塑料有限公司</t>
  </si>
  <si>
    <t>佛山市兴悦泡沫塑料有限公司包装用泡沫塑料生产设备数字化智能化技术改造项目</t>
  </si>
  <si>
    <t>广东欧文特电气有限公司</t>
  </si>
  <si>
    <t>广东欧文特电气有限公司厂房生产线建设项目</t>
  </si>
  <si>
    <t>土地购置有一笔款（2月17日）支付在备案证（3月10日）之前发生，按工信局口径，整个土地款1292万元扣除</t>
  </si>
  <si>
    <t>佛山市创鑫光电有限公司</t>
  </si>
  <si>
    <t>佛山市创鑫光电有限公司数字化车间设备技术改造项目</t>
  </si>
  <si>
    <t>佛山市前锋实业有限公司</t>
  </si>
  <si>
    <t>前锋实业有限公司年产6600吨药用高密度聚乙烯瓶、药用高密度聚丙烯瓶生产线扩建</t>
  </si>
  <si>
    <t>佛山市川鸿钢制品有限公司</t>
  </si>
  <si>
    <t>佛山市川鸿钢制品有限公司冷弯型钢管生产线技术改造项目</t>
  </si>
  <si>
    <t>佛山市宜思杰环保科技有限公司</t>
  </si>
  <si>
    <t>否</t>
  </si>
  <si>
    <t>佛山市宜思杰环保科技有限公司环保净化材料自动化生产线数字化建设技术改造项目</t>
  </si>
  <si>
    <t>佛山市巨丰盛布业有限公司</t>
  </si>
  <si>
    <t>佛山市巨丰盛布业有限公司厂房及生产设备技术改造项目(一期 )</t>
  </si>
  <si>
    <t>佛山市亿达胶粘制品有限公司</t>
  </si>
  <si>
    <t>生产安全、自动化提升技术改造项目</t>
  </si>
  <si>
    <t>佛山市丰富汽配有限公司</t>
  </si>
  <si>
    <t>本田汽车专用排气管高效率生产线导入技术改造项目</t>
  </si>
  <si>
    <t>年产145万台液力变矩器生产线自动化技术改造项目</t>
  </si>
  <si>
    <t>佛山市东成立亿纺织有限公司</t>
  </si>
  <si>
    <t>年产3885吨针织坯布生产线数字化技术改造项目</t>
  </si>
  <si>
    <t>佛山市国星光电股份有限公司</t>
  </si>
  <si>
    <t>显示用小间距LED封装技术创新与关键封装装备技术改造项目( 五期)</t>
  </si>
  <si>
    <t>专家核定拟奖补金额：1434.65万元，因企业获批2022年佛山市数字化智能化示范车间（200万），所以核减2022年获取奖补金额200万，最终拟奖补金额1234.65万元。</t>
  </si>
  <si>
    <t>吉利产业园LED封装车间智能化技术改造项目(一期)</t>
  </si>
  <si>
    <t>全亿大科技（佛山）有限公司</t>
  </si>
  <si>
    <t>5G通信设备用MIM零部件生产线技术改造项目</t>
  </si>
  <si>
    <t>全亿大科技（佛山）有限公司金属注射成型零件生产线自动化改造项目</t>
  </si>
  <si>
    <t>佛山华国光学器材有限公司</t>
  </si>
  <si>
    <t>佛山华国光学器材有限公司红外镜片生产线技术改造项目</t>
  </si>
  <si>
    <t>佛山华国光学器材有限公司年产2800万片镜头镜片生产线设备技术改造项目</t>
  </si>
  <si>
    <t>三技精密技术（广东）股份有限公司</t>
  </si>
  <si>
    <t>高温染色机生产线技术改造项目</t>
  </si>
  <si>
    <t>三技智能装备生产技术改造项目（一期）</t>
  </si>
  <si>
    <t>佛山杜邦鸿基薄膜有限公司</t>
  </si>
  <si>
    <t>双向拉伸聚酯薄膜技术改造项目</t>
  </si>
  <si>
    <t>佛山市禅城区金叶印刷有限公司</t>
  </si>
  <si>
    <t>佛山市禅城区金叶印刷有限公司高效率高性能双面印刷生产技术改造项目</t>
  </si>
  <si>
    <t>美世乐（广东）新能源科技有限公司</t>
  </si>
  <si>
    <t>光优逆变器、不间断电源产品生产车间技术改造项目</t>
  </si>
  <si>
    <t>佛山市汇伟智科技有限公司</t>
  </si>
  <si>
    <t>佛山市汇伟智科技有限公司镜头筒、直进筒生产线扩产增效技术改造项目</t>
  </si>
  <si>
    <t>佛山市优霸机械设备有限公司</t>
  </si>
  <si>
    <t>精密计量泵生产车间技术改造项目</t>
  </si>
  <si>
    <t>新乐卫浴（佛山）有限公司</t>
  </si>
  <si>
    <t>卫浴系列产品自动及智能化生产车间技术改造项目</t>
  </si>
  <si>
    <t>佛山华鹭自动控制器有限公司</t>
  </si>
  <si>
    <t>制冷、空调设备制造技术改造项目</t>
  </si>
  <si>
    <t>广东天安新材料股份有限公司</t>
  </si>
  <si>
    <t>饰面材料生产管理的工业互联网应用技术改造项目</t>
  </si>
  <si>
    <t>高分子复合饰面装饰膜的清洁生产技术改造项目</t>
  </si>
  <si>
    <t>高分子饰面装饰材料生产设备更新升级技术改造</t>
  </si>
  <si>
    <t>佛山佛塑科技集团股份有限公司</t>
  </si>
  <si>
    <t>高分子聚合物双拉生产线及配套改造项目</t>
  </si>
  <si>
    <t>佛山佛塑科技集团股份有限公司双向拉伸功能薄膜技术改造项目</t>
  </si>
  <si>
    <t>复合型塑料产品产线升级改造项目</t>
  </si>
  <si>
    <t>佛山市禅城区污泥处理有限公司</t>
  </si>
  <si>
    <t>佛山市禅城区污泥处理有限公司东鄱污水厂污泥脱水干化改建项目（二期）</t>
  </si>
  <si>
    <t>佛山市禅城区污泥处理有限公司南庄污水厂污泥深度脱水车间扩建项目</t>
  </si>
  <si>
    <t>佛山电器照明股份有限公司</t>
  </si>
  <si>
    <t>照明产品智能制造产线升级技术改造项目</t>
  </si>
  <si>
    <t>国药集团冯了性（佛山）药业有限公司</t>
  </si>
  <si>
    <t>中药丸剂生产线项目技术改造</t>
  </si>
  <si>
    <t>佛山市禅城区供水有限公司</t>
  </si>
  <si>
    <t>佛山市禅城区供水有限公司保障供水安全技术改造四期项目</t>
  </si>
  <si>
    <t>剔除不在项目备案证内的金额：42.49万元。</t>
  </si>
  <si>
    <t>佛山市青松科技股份有限公司</t>
  </si>
  <si>
    <t>LED显示屏扩产增效技术改造项目</t>
  </si>
  <si>
    <t>佛山市浩潮机械有限公司</t>
  </si>
  <si>
    <t>高精密金属成型机床智能化生产线技术改造项目</t>
  </si>
  <si>
    <t>佛山市厚荣机械制造有限公司</t>
  </si>
  <si>
    <t>印刷用高精密轴承智能化生产线技术改造项目</t>
  </si>
  <si>
    <t>广东福瑞祥健康科技有限公司</t>
  </si>
  <si>
    <t>即食滋补品智能化生产线扩产增效技术改造项目</t>
  </si>
  <si>
    <t>广东伟邦科技股份有限公司</t>
  </si>
  <si>
    <t>三龙湾电梯电子配件产品智能化生产技术改造项目</t>
  </si>
  <si>
    <r>
      <rPr>
        <sz val="10"/>
        <rFont val="宋体"/>
        <charset val="134"/>
      </rPr>
      <t>企业纸质版资料设备明细表金额：</t>
    </r>
    <r>
      <rPr>
        <sz val="10"/>
        <rFont val="宋体"/>
        <charset val="0"/>
      </rPr>
      <t>542.62</t>
    </r>
    <r>
      <rPr>
        <sz val="10"/>
        <rFont val="宋体"/>
        <charset val="134"/>
      </rPr>
      <t>万元（不含税），上传扶持通明细表为：538.85万元（不含税），经专家核定，遵循从小原则。</t>
    </r>
  </si>
  <si>
    <t>佛山市晋龙机械有限公司</t>
  </si>
  <si>
    <t>晋龙加工车间智能化技术改造项目</t>
  </si>
  <si>
    <t>广东唯泰生物科技有限公司</t>
  </si>
  <si>
    <t>干细胞制剂制备产业化技术改造项目</t>
  </si>
  <si>
    <t>广东泓胜科技股份有限公司</t>
  </si>
  <si>
    <t>智能交通监测系统提质增效技术改造项目</t>
  </si>
  <si>
    <t>佛山市南海区南将彩印包装有限公司</t>
  </si>
  <si>
    <t>新款贴标及吊牌技术改造项目</t>
  </si>
  <si>
    <r>
      <rPr>
        <sz val="10"/>
        <rFont val="宋体"/>
        <charset val="0"/>
      </rPr>
      <t>RFID</t>
    </r>
    <r>
      <rPr>
        <sz val="10"/>
        <rFont val="宋体"/>
        <charset val="134"/>
      </rPr>
      <t>芯片贴标及吊牌技术改造项目</t>
    </r>
  </si>
  <si>
    <t>佛山市南方包装有限公司</t>
  </si>
  <si>
    <t>食品包装用塑料材料、容器自动化技术改造项目</t>
  </si>
  <si>
    <t>中科传感（佛山）科技有限公司</t>
  </si>
  <si>
    <t>中科传感集成化智能传感器（芯片）产业化增益技术改造项目</t>
  </si>
  <si>
    <t>广东绿展科技有限公司</t>
  </si>
  <si>
    <t>高精度集成电路芯片智能化自动化印刷生产线技术改造项目</t>
  </si>
  <si>
    <t>广东一元兰欣生物科技有限公司</t>
  </si>
  <si>
    <t>微生态大健康食品车间技术改造项目</t>
  </si>
  <si>
    <t>广东星联精密机械有限公司</t>
  </si>
  <si>
    <t>高强度PET热灌装吹塑模具生产线升级技术改造项目</t>
  </si>
  <si>
    <t>高速PET一出多腔注坯模具精度提升技术改造项目</t>
  </si>
  <si>
    <t>PET瓶坯模具数字化、智能化生产线技术改造项目</t>
  </si>
  <si>
    <t>佛山市斯奈特能源电气科技有限公司</t>
  </si>
  <si>
    <t>佛山市斯奈特光伏逆变器自动生产线数字化智能化技术改造项目</t>
  </si>
  <si>
    <t>广东中科安齿生物科技有限公司</t>
  </si>
  <si>
    <t>中科安齿口腔颅颌面修复医疗器械第一期技术改造项目</t>
  </si>
  <si>
    <t>广东瑞洲科技有限公司</t>
  </si>
  <si>
    <t>柔性材料数控加工装备生产线技术改造项目</t>
  </si>
  <si>
    <t>柔性材料数控智能切割装备数字化生产技术改造项目</t>
  </si>
  <si>
    <t>佛山市友矿半导体科技有限公司</t>
  </si>
  <si>
    <r>
      <rPr>
        <sz val="10"/>
        <rFont val="宋体"/>
        <charset val="134"/>
      </rPr>
      <t>佛山市友矿半导体科技有限公司年产半导体器件</t>
    </r>
    <r>
      <rPr>
        <sz val="10"/>
        <rFont val="宋体"/>
        <charset val="0"/>
      </rPr>
      <t>84</t>
    </r>
    <r>
      <rPr>
        <sz val="10"/>
        <rFont val="宋体"/>
        <charset val="134"/>
      </rPr>
      <t>亿颗技术改造项目</t>
    </r>
  </si>
  <si>
    <t>广东星联科技有限公司</t>
  </si>
  <si>
    <t>拉伸流变塑化挤出装备及其制品生产制造技术改造项目</t>
  </si>
  <si>
    <t>佛山冠博机械科技发展有限公司</t>
  </si>
  <si>
    <t>机加工生产线产能升级技术改造项目</t>
  </si>
  <si>
    <t>工业机器人本体零部件自动化数控生产加工扩产技术改造项目</t>
  </si>
  <si>
    <t>南海南新无纺布有限公司</t>
  </si>
  <si>
    <t>医用纺熔无纺布生产线分切、包装技术改造项目</t>
  </si>
  <si>
    <t>南海南新高性能透气膜生产线技术改造项目</t>
  </si>
  <si>
    <t>高性能无纺布复合生产线技术改造项目</t>
  </si>
  <si>
    <t>南海南新莱芬五型高性能纺熔生产线技术改造项目</t>
  </si>
  <si>
    <t>广东必得福医卫科技股份有限公司</t>
  </si>
  <si>
    <t>新型复合医疗卫生材料生产中心技术改造项目</t>
  </si>
  <si>
    <t>医卫用无纺布生产中心技术改造项目</t>
  </si>
  <si>
    <t>佛山市南海秉盈包装材料有限公司</t>
  </si>
  <si>
    <t>佛山市南海秉盈包装材料有限公司环保无菌包装袋产线技术改造项目</t>
  </si>
  <si>
    <t>广东领梦科技实业有限公司</t>
  </si>
  <si>
    <t>高性能床网生产线智能化技术改造项目</t>
  </si>
  <si>
    <t>佛山市南海区金龙恒家具有限公司</t>
  </si>
  <si>
    <t>金龙恒家具公司顺德区龙江镇年产床垫100万张生产线技术改造项目</t>
  </si>
  <si>
    <t>床垫自动化生产线扩建技术改造项目</t>
  </si>
  <si>
    <t>佛山市承安集团股份有限公司</t>
  </si>
  <si>
    <t>电子电镀专用金属材料智能化生产线技术改造项目</t>
  </si>
  <si>
    <t>广东省澳舒健家具制造有限公司</t>
  </si>
  <si>
    <t>等候椅生产线技术改造项目</t>
  </si>
  <si>
    <t>佛山市欧康家具有限公司</t>
  </si>
  <si>
    <t>4PL智能立式仓储技术改造项目</t>
  </si>
  <si>
    <t>广东高威印刷包装科技有限公司</t>
  </si>
  <si>
    <t>自动化八色平张纸高速印刷生产线技术改造项目</t>
  </si>
  <si>
    <t>佛山市柏安尼金属实业有限公司</t>
  </si>
  <si>
    <t>佛山市柏安尼金属制品自动加工生产线技术改造项目</t>
  </si>
  <si>
    <t>广东雄塑科技集团股份有限公司</t>
  </si>
  <si>
    <t>PVC生产线技术升级设备改造项目</t>
  </si>
  <si>
    <t>市政管道生产线技术改造项目</t>
  </si>
  <si>
    <t>佛山市鼎联钢管有限公司</t>
  </si>
  <si>
    <t>智能制管设备技术改造项目</t>
  </si>
  <si>
    <t>广东雅柏家具实业有限公司</t>
  </si>
  <si>
    <t>雅柏家具产品环保自动化生产线技术改造项目</t>
  </si>
  <si>
    <t>佛山市南海精置塑料有限公司</t>
  </si>
  <si>
    <t>塑料自动化生产技术改造项目</t>
  </si>
  <si>
    <t>广东相聚时光家居有限公司</t>
  </si>
  <si>
    <t>床垫智能自动化机器人生产线技术改造项目</t>
  </si>
  <si>
    <t>希杰（佛山）生物科技有限公司</t>
  </si>
  <si>
    <t>透气膜高效智能化生产技术改造项目</t>
  </si>
  <si>
    <t>广东佳科风机股份有限公司</t>
  </si>
  <si>
    <t>佳科风机技术改造项目</t>
  </si>
  <si>
    <t>佛山南海力豪包装有限公司</t>
  </si>
  <si>
    <r>
      <rPr>
        <sz val="10"/>
        <rFont val="宋体"/>
        <charset val="134"/>
      </rPr>
      <t>年产</t>
    </r>
    <r>
      <rPr>
        <sz val="10"/>
        <rFont val="宋体"/>
        <charset val="0"/>
      </rPr>
      <t>3000</t>
    </r>
    <r>
      <rPr>
        <sz val="10"/>
        <rFont val="宋体"/>
        <charset val="134"/>
      </rPr>
      <t>吨可持续高阻隔包装材料技术改造项目</t>
    </r>
  </si>
  <si>
    <t>广东宜骏科技有限公司</t>
  </si>
  <si>
    <t>智能工业园深加工流水线技术改造项目</t>
  </si>
  <si>
    <t>广东兴发印铁制罐有限公司</t>
  </si>
  <si>
    <t>全自动金属包装罐生产线技术改造项目</t>
  </si>
  <si>
    <t>广东科优韵智能家居有限公司</t>
  </si>
  <si>
    <t>生产线自动化技术改造项目</t>
  </si>
  <si>
    <t>生产自动化技术改造项目</t>
  </si>
  <si>
    <t>广东省九江酒厂有限公司</t>
  </si>
  <si>
    <t>新智能化酒体设计车间技术改造项目(二期）</t>
  </si>
  <si>
    <t>豉香型白酒智能化节能蒸馏技术改造项目</t>
  </si>
  <si>
    <t>佛山市南海区显威五金塑料有限公司</t>
  </si>
  <si>
    <t>五金塑料配件智能制造生产线技术改造项目（二期）</t>
  </si>
  <si>
    <t>佛山市南海恒昌隆纺织有限公司</t>
  </si>
  <si>
    <t>高支高密纺织面料生产技术改造项目</t>
  </si>
  <si>
    <t>佛山市南海区金钊锋纺织有限公司</t>
  </si>
  <si>
    <t>佛山市信达纺织有限公司</t>
  </si>
  <si>
    <t>纺织生产线设备智能化升级技术改造项目</t>
  </si>
  <si>
    <t>佛山市富实新高分子纤维有限公司</t>
  </si>
  <si>
    <t>CMC和CMS自动智能一体化设备技术改造项目</t>
  </si>
  <si>
    <t>建议现场：看承兑汇票背书单位名不清楚</t>
  </si>
  <si>
    <t>佛山市南海汇冠纺织有限公司</t>
  </si>
  <si>
    <t>年新增540万米高支高密纺织面料技术改造项目</t>
  </si>
  <si>
    <t>建议现场，再次核对设备是否是数字化设备</t>
  </si>
  <si>
    <t>佛山市南海区雅润纺织有限公司</t>
  </si>
  <si>
    <t>高支高密纺织面料技术改造项目</t>
  </si>
  <si>
    <t>佛山市南海区中宇纺织有限公司</t>
  </si>
  <si>
    <t>佛山市本嘉新材料科技有限公司</t>
  </si>
  <si>
    <t>环保型热复合材料生产线技术改造项目</t>
  </si>
  <si>
    <t>热塑复合材料生产车间二期技术改造项目</t>
  </si>
  <si>
    <t>佛山市南海区浩来纺织有限公司</t>
  </si>
  <si>
    <t>高档牛仔面料生产工艺技术改造项目</t>
  </si>
  <si>
    <t>佛山市汇辉纺织有限公司</t>
  </si>
  <si>
    <t>高档纺织面料桨染生产线技术改造项目</t>
  </si>
  <si>
    <t>佛山市南海区诚宇纺织有限公司</t>
  </si>
  <si>
    <t>佛山市旭阳纺织有限公司</t>
  </si>
  <si>
    <t>高档纺织面料生产线智能化技术改造项目</t>
  </si>
  <si>
    <t>佛山市盛明纺织有限公司</t>
  </si>
  <si>
    <t>优质纺织面料生产线技术改造项目</t>
  </si>
  <si>
    <t>佛山市泓邦纺织有限公司</t>
  </si>
  <si>
    <t>高支高密面料生产工艺技术改造项目</t>
  </si>
  <si>
    <t>广东高顺印刷包装有限公司</t>
  </si>
  <si>
    <t>高效印刷生产线自动化技术改造项目</t>
  </si>
  <si>
    <t>高顺公司印刷生产线提质增效智能化技术改造项目</t>
  </si>
  <si>
    <t>佛山市乐一纺织有限公司</t>
  </si>
  <si>
    <t>高支高密面料生产技术改造项目</t>
  </si>
  <si>
    <t>牛仔布面料生产线智能化技改改造项目</t>
  </si>
  <si>
    <t>佛山市海明杰纺织科技有限公司</t>
  </si>
  <si>
    <t>高档牛仔面料生产线技术改造项目</t>
  </si>
  <si>
    <t>佛山市南海西樵名汇家具有限公司</t>
  </si>
  <si>
    <t>生产车间机械设备更新技术改造项目</t>
  </si>
  <si>
    <t>佛山市鹏威塑胶制品有限公司</t>
  </si>
  <si>
    <t>塑料制品生产线智能化技术改造项目</t>
  </si>
  <si>
    <t>佛山市南海区西樵宏发定型有限公司</t>
  </si>
  <si>
    <t>纺织设备自动化生产技术改造项目</t>
  </si>
  <si>
    <t>佛山市优坐家具有限公司</t>
  </si>
  <si>
    <t>优坐人体工学座椅和智能沙发自动化生产技术改造项目</t>
  </si>
  <si>
    <t>广东新润成陶瓷有限公司</t>
  </si>
  <si>
    <t>原料车间煤粉系统设备更新技术改造项目</t>
  </si>
  <si>
    <t>高品质陶瓷砖生产线设备自动化升级技术改造项目</t>
  </si>
  <si>
    <t>佛山市栢盈无纺布有限公司</t>
  </si>
  <si>
    <r>
      <rPr>
        <sz val="10"/>
        <rFont val="宋体"/>
        <charset val="0"/>
      </rPr>
      <t>3.2</t>
    </r>
    <r>
      <rPr>
        <sz val="10"/>
        <rFont val="宋体"/>
        <charset val="134"/>
      </rPr>
      <t>米双组份</t>
    </r>
    <r>
      <rPr>
        <sz val="10"/>
        <rFont val="宋体"/>
        <charset val="0"/>
      </rPr>
      <t>SSS</t>
    </r>
    <r>
      <rPr>
        <sz val="10"/>
        <rFont val="宋体"/>
        <charset val="134"/>
      </rPr>
      <t>无纺布生产线技术改造项目</t>
    </r>
  </si>
  <si>
    <t>佛山市南海区启耀纺织有限公司</t>
  </si>
  <si>
    <t>高档纺织面料生产设备升级技术改造项目</t>
  </si>
  <si>
    <t>佛山市南海西樵力舜纺织有限公司</t>
  </si>
  <si>
    <t>高档纺织面料设备升级技术改造项目</t>
  </si>
  <si>
    <t>佛山市峻峰纺织有限公司</t>
  </si>
  <si>
    <t>智能直驱剑杆织机扩产增效技术改造项目</t>
  </si>
  <si>
    <t>佛山市伟锋纺织有限公司</t>
  </si>
  <si>
    <t>智能化剑杆织机扩产增效技术改造项目</t>
  </si>
  <si>
    <t>佛山市锦之海纺织有限公司</t>
  </si>
  <si>
    <t>高支高密纺织面料扩产增效技术改造项目</t>
  </si>
  <si>
    <t>广东兴辉陶瓷集团有限公司</t>
  </si>
  <si>
    <t>岩板智能化生产线升级技术改造项目</t>
  </si>
  <si>
    <t>陶瓷砖智能化生产线技术改造项目</t>
  </si>
  <si>
    <t>佛山市南海泰源印染有限公司</t>
  </si>
  <si>
    <t>纺织染整生产线自动化技术改造项目</t>
  </si>
  <si>
    <t>广东金威达彩印有限公司</t>
  </si>
  <si>
    <t>卷装印刷技术改造项目</t>
  </si>
  <si>
    <t>佛山市南海利达印刷包装有限公司</t>
  </si>
  <si>
    <t>包装印刷智能化生产线技术改造项目</t>
  </si>
  <si>
    <t>佛山市金桔科华包装有限公司</t>
  </si>
  <si>
    <t>高效环保型塑料包装袋印刷生产线技术改造项目</t>
  </si>
  <si>
    <t>佛山市纺昇织造有限公司</t>
  </si>
  <si>
    <t>高支、高密等各类高档纺织面料智能化、数字化生产技术改造项目</t>
  </si>
  <si>
    <t>佛山市英邦纺织服装有限公司</t>
  </si>
  <si>
    <r>
      <rPr>
        <sz val="10"/>
        <rFont val="宋体"/>
        <charset val="134"/>
      </rPr>
      <t>年产</t>
    </r>
    <r>
      <rPr>
        <sz val="10"/>
        <rFont val="宋体"/>
        <charset val="0"/>
      </rPr>
      <t>560</t>
    </r>
    <r>
      <rPr>
        <sz val="10"/>
        <rFont val="宋体"/>
        <charset val="134"/>
      </rPr>
      <t>万米高支高密纺织面料技术改造项目</t>
    </r>
  </si>
  <si>
    <t>佛山市恒大纸品有限公司</t>
  </si>
  <si>
    <t>纸板自动化生产线技术改造项目</t>
  </si>
  <si>
    <t>纸板自动生产线提质增效技术改造项目</t>
  </si>
  <si>
    <t>佛山市南海区伟业高强度标准件有限公司</t>
  </si>
  <si>
    <t>环保高速冷镦高强度紧固件技术改造项目</t>
  </si>
  <si>
    <t>佛山简晟装饰材料有限公司</t>
  </si>
  <si>
    <t>机组式纸张凹版印刷机生产线技术改造项目</t>
  </si>
  <si>
    <t>佛山市力派机车材料有限公司</t>
  </si>
  <si>
    <t>升级自动生产线技术改造项目</t>
  </si>
  <si>
    <t>发动机排气及净化转化器系统生产技术改造项目</t>
  </si>
  <si>
    <t>佛山市南海区西樵啟丰卫生用品有限公司</t>
  </si>
  <si>
    <t>女性卫生用品自动化生产线技术改造项目</t>
  </si>
  <si>
    <t>佛山市啟盛卫生用品有限公司</t>
  </si>
  <si>
    <t>卫生巾生产线自动化技术改造项目</t>
  </si>
  <si>
    <t>女性卫生用品生产线技术改造项目</t>
  </si>
  <si>
    <t>卫生用品自动化生产及智能仓储技术改造项目</t>
  </si>
  <si>
    <t>金田工业（佛山）有限公司</t>
  </si>
  <si>
    <t>汽车零部件智能自动化生产线技术改造项目</t>
  </si>
  <si>
    <t>佛山市健博通电讯实业有限公司</t>
  </si>
  <si>
    <t>南海健博通科技园技术改造项目</t>
  </si>
  <si>
    <t>建议现场，在纸质版材料很多是银行对账单无法与合同、发票无法一一对应</t>
  </si>
  <si>
    <t>佛山市伊卡特精密钻石工具有限公司</t>
  </si>
  <si>
    <r>
      <rPr>
        <sz val="10"/>
        <rFont val="宋体"/>
        <charset val="134"/>
      </rPr>
      <t>高性能</t>
    </r>
    <r>
      <rPr>
        <sz val="10"/>
        <rFont val="宋体"/>
        <charset val="0"/>
      </rPr>
      <t>PCD</t>
    </r>
    <r>
      <rPr>
        <sz val="10"/>
        <rFont val="宋体"/>
        <charset val="134"/>
      </rPr>
      <t>刀具自动化精密数控生产线技术改造项目</t>
    </r>
  </si>
  <si>
    <t>广东安林电子科技股份有限公司</t>
  </si>
  <si>
    <t>广东安林电子科技股份有限公司LED智能自动化生产线技术改造项目</t>
  </si>
  <si>
    <t>佛山彬宇汽车零部件有限公司</t>
  </si>
  <si>
    <t>本田焊接技术改造项目</t>
  </si>
  <si>
    <t>佛山市秦跃鑫金属制造有限公司</t>
  </si>
  <si>
    <t>秦跃鑫公司新型压缩机关键零部件产线技术改造项目</t>
  </si>
  <si>
    <t>微波炉磁控管零部件自动化生产线技术改造项目</t>
  </si>
  <si>
    <t>饭野（佛山）科技有限公司</t>
  </si>
  <si>
    <t>汽车发动机零部件自动化加工生产线技术改造项目</t>
  </si>
  <si>
    <t>佛山德玛特智能装备科技有限公司</t>
  </si>
  <si>
    <t>电动机生产工艺技术改造项目</t>
  </si>
  <si>
    <t>佛山市其利照明电器有限公司</t>
  </si>
  <si>
    <t>其利照明LED灯具生产线数字化技术改造项目</t>
  </si>
  <si>
    <t>佛山市三简包装有限公司</t>
  </si>
  <si>
    <t>包装机械装备件生产车间技术改造项目</t>
  </si>
  <si>
    <t>佛山松和金属加工有限公司</t>
  </si>
  <si>
    <t>放电加工生产线技术改造项目</t>
  </si>
  <si>
    <t>数控加工中心生产线技术改造项目</t>
  </si>
  <si>
    <t>广东汇芯半导体有限公司</t>
  </si>
  <si>
    <t>数字化高端半导体芯片增资扩产技术改造项目</t>
  </si>
  <si>
    <t>佛山瀚椿汽车部件有限公司</t>
  </si>
  <si>
    <t>佛山瀚椿汽车部件有限公司汽车注塑配件自动化生产线数字化智能化技术改造项目</t>
  </si>
  <si>
    <t>佛山市酷狄五金有限公司</t>
  </si>
  <si>
    <t>五金制品自动化高效生产技术改造项目</t>
  </si>
  <si>
    <t>佛山市拓基电器有限公司</t>
  </si>
  <si>
    <t>电机及零部件自动化生产技术改造项目</t>
  </si>
  <si>
    <t>佛山市诺米精密制造有限公司</t>
  </si>
  <si>
    <r>
      <rPr>
        <sz val="10"/>
        <rFont val="宋体"/>
        <charset val="134"/>
      </rPr>
      <t>佛山市诺米精密制造有限公司年产</t>
    </r>
    <r>
      <rPr>
        <sz val="10"/>
        <rFont val="宋体"/>
        <charset val="0"/>
      </rPr>
      <t>4000</t>
    </r>
    <r>
      <rPr>
        <sz val="10"/>
        <rFont val="宋体"/>
        <charset val="134"/>
      </rPr>
      <t>万只液压铰链产线技术改造项目</t>
    </r>
  </si>
  <si>
    <t>广东诺米家居智能科技有限公司</t>
  </si>
  <si>
    <t>广东诺米家居智能科技有限公司三节钢珠滑轨产线及智能仓库技术改造项目</t>
  </si>
  <si>
    <t>佛山博莱瑞汽车部件有限公司</t>
  </si>
  <si>
    <t>电容汇流板生产线产能提升技术改造项目</t>
  </si>
  <si>
    <t>佛山骏朋纸制品有限公司</t>
  </si>
  <si>
    <t>骏朋纸品高端印刷生产线技术改造项目</t>
  </si>
  <si>
    <t>佛山市骅亨机械科技有限公司</t>
  </si>
  <si>
    <r>
      <rPr>
        <sz val="10"/>
        <rFont val="宋体"/>
        <charset val="134"/>
      </rPr>
      <t>佛山市骅亨机械科技有限公司年产</t>
    </r>
    <r>
      <rPr>
        <sz val="10"/>
        <rFont val="宋体"/>
        <charset val="0"/>
      </rPr>
      <t>3000</t>
    </r>
    <r>
      <rPr>
        <sz val="10"/>
        <rFont val="宋体"/>
        <charset val="134"/>
      </rPr>
      <t>件高精密金属成型机床用零件智能化生产线技术改造项目</t>
    </r>
  </si>
  <si>
    <t>佛山市恒力拓机械有限公司</t>
  </si>
  <si>
    <t>佛山优采新材料有限公司</t>
  </si>
  <si>
    <t>绿色环保薄膜生产车间技术改造项目</t>
  </si>
  <si>
    <t>佛山市景兴机械有限公司</t>
  </si>
  <si>
    <t>广东新华强玻璃科技有限公司</t>
  </si>
  <si>
    <t>中空玻璃数字化制造生产线智能仓储技术改造项目</t>
  </si>
  <si>
    <t>佛山市路华迪高整体家居智造有限公司</t>
  </si>
  <si>
    <t>路华迪高环保材料家居产品自动化生产线技术改造项目</t>
  </si>
  <si>
    <t>佛山粤海先达车用空调有限公司</t>
  </si>
  <si>
    <t>汽车空调压缩机生产自动化与绿色化技术改造项目</t>
  </si>
  <si>
    <t>佛山英利汽车部件有限公司</t>
  </si>
  <si>
    <t>高精密汽车部件自动化生产线技术改造项目</t>
  </si>
  <si>
    <t>汽车零部件自动冲压生产线技术改造项目</t>
  </si>
  <si>
    <t>汽车零部件冲压车间技术改造项目</t>
  </si>
  <si>
    <t>汽车零部件设备标准化更新技术改造项目</t>
  </si>
  <si>
    <t>广东徐工建机工程机械有限公司</t>
  </si>
  <si>
    <t>广东徐工建机工程机械有限公司技术改造项目</t>
  </si>
  <si>
    <t>广东萱裕汽车部件有限公司</t>
  </si>
  <si>
    <t>汽车关键零配件智能化生产线技术改造项目</t>
  </si>
  <si>
    <t>理工亘舒（广东）科技有限公司</t>
  </si>
  <si>
    <t>理工亘舒（广东）科技有限公司2022年技术改造项目</t>
  </si>
  <si>
    <t>广东昊景精密零部件有限公司</t>
  </si>
  <si>
    <t>汽车精密零配件生产线技术改造项目</t>
  </si>
  <si>
    <t>佛山市南海区西河五金制品有限公司</t>
  </si>
  <si>
    <t>生产线技术改造项目</t>
  </si>
  <si>
    <t>佛山市淇胜塑料包装用品有限公司</t>
  </si>
  <si>
    <t>塑料制品生产工艺提升技术改造项目</t>
  </si>
  <si>
    <t>佛山市经略铝业有限公司</t>
  </si>
  <si>
    <r>
      <rPr>
        <sz val="10"/>
        <rFont val="宋体"/>
        <charset val="134"/>
      </rPr>
      <t>年产</t>
    </r>
    <r>
      <rPr>
        <sz val="10"/>
        <rFont val="宋体"/>
        <charset val="0"/>
      </rPr>
      <t>1600</t>
    </r>
    <r>
      <rPr>
        <sz val="10"/>
        <rFont val="宋体"/>
        <charset val="134"/>
      </rPr>
      <t>吨的铝型材自动化生产线技术改造项目</t>
    </r>
  </si>
  <si>
    <t>佛山市南海易乐工程塑料有限公司</t>
  </si>
  <si>
    <t>门窗隔热条生产线自动化技术改造项目</t>
  </si>
  <si>
    <t>佛山市同铸五金制品有限公司</t>
  </si>
  <si>
    <t>金属制品生产线自动化技术改造项目</t>
  </si>
  <si>
    <t>城南佛山科技有限公司</t>
  </si>
  <si>
    <t>耐用型汽车升窗器产能提升技术改造项目</t>
  </si>
  <si>
    <t>佛山市广盈弘精密科技有限公司</t>
  </si>
  <si>
    <t>高速节能铝型材生产线技术改造项目</t>
  </si>
  <si>
    <t>同向（佛山）精密机械有限公司</t>
  </si>
  <si>
    <t>高端数控装备制造数字化智能化技术改造项目</t>
  </si>
  <si>
    <t>佛山三友汽车部件制造有限公司</t>
  </si>
  <si>
    <t>高速冲压自动化生产线及焊接系列设备数字化智能化技术改造项目</t>
  </si>
  <si>
    <t>佛山市新飞卫生材料有限公司</t>
  </si>
  <si>
    <t>全自动新型环保无溶剂涂布生产线技术改造项目</t>
  </si>
  <si>
    <t>佛山市澳亚机电有限公司</t>
  </si>
  <si>
    <t>通用电机定转扩产增效技术改造项目</t>
  </si>
  <si>
    <t>佛山富士离合器有限公司</t>
  </si>
  <si>
    <t>离合器智能化生产技术改造项目</t>
  </si>
  <si>
    <t>广东粤贤金属科技有限公司</t>
  </si>
  <si>
    <t>金属包装底/盖生产线技术改造项目</t>
  </si>
  <si>
    <t>广东中鹏新能科技有限公司</t>
  </si>
  <si>
    <t>锂电池窑炉数字化技术改造项目</t>
  </si>
  <si>
    <t>建议现场</t>
  </si>
  <si>
    <t>广东中鹏锂电池正负极材料烧成装备及配套设备技术改造项目</t>
  </si>
  <si>
    <t>佛山市屹釜金属科技有限公司</t>
  </si>
  <si>
    <t>佛山市屹釜金属科技有限公司车灯组件自动化生产技术改造项目</t>
  </si>
  <si>
    <t>广东格菲林卫材科技有限公司</t>
  </si>
  <si>
    <t>热风无纺布生产线自动化技术改造项目</t>
  </si>
  <si>
    <t>建议现场核查</t>
  </si>
  <si>
    <t>热风无纺布、复合机、压纹机生产设备技术改造项目</t>
  </si>
  <si>
    <t>佛山车谊家新能源科技有限公司</t>
  </si>
  <si>
    <t>电动压缩机生产线技术改造项目</t>
  </si>
  <si>
    <t>佛山市南海艺联五金模具制品有限公司</t>
  </si>
  <si>
    <t>显示器金属背板自动化生产线技术改造项目</t>
  </si>
  <si>
    <t>建议现场，由于提供的资金支付佐证与申报的金额存在一定差异，需要现场核查</t>
  </si>
  <si>
    <t>佛山市优特医疗科技有限公司</t>
  </si>
  <si>
    <t>佛山市优特医疗科技有限公司现代医用敷科B区车间建设及生产线技术改造项目</t>
  </si>
  <si>
    <t>佛山市南海通达特种线缆制造有限公司</t>
  </si>
  <si>
    <t>5G通讯电缆自动生产线技术改造项目</t>
  </si>
  <si>
    <t>佛山市国星半导体技术有限公司</t>
  </si>
  <si>
    <t>微型及倒装LED芯片生产线技术改造项目</t>
  </si>
  <si>
    <t>大功率LED芯片生产线技术改造项目</t>
  </si>
  <si>
    <t>广东福迪汽车零部件有限公司</t>
  </si>
  <si>
    <t>焊接机器人工作站技术改造项目</t>
  </si>
  <si>
    <t>建议现场,明细表序号8.热成型生产线专用燃气加热炉：提供的资金支付佐证与表中的数据不一致，需要现场核查</t>
  </si>
  <si>
    <t>广东福迪焊接工作站技术改造项目</t>
  </si>
  <si>
    <t>高强度钢热成型汽车车身零部件生产技术改造项目</t>
  </si>
  <si>
    <t>热成形冲压生产线自动化设备技术改造项目</t>
  </si>
  <si>
    <t>佛山佐尔汽车部件有限公司</t>
  </si>
  <si>
    <t>汽车零部件轻量化工艺技术改造项目</t>
  </si>
  <si>
    <t>新能源汽车零件铝材焊接生产线技术改造项目</t>
  </si>
  <si>
    <t>佛山华智新材料有限公司</t>
  </si>
  <si>
    <t>大功率芯片热沉与高导热金属基复合材料制造中心技术改造项目</t>
  </si>
  <si>
    <t>MCC量产及ACP封装组件试验线技术改造项目</t>
  </si>
  <si>
    <t>佛山安久电配汽车零部件有限公司</t>
  </si>
  <si>
    <t>紧固件自动化加工生产线技术改造项目</t>
  </si>
  <si>
    <t>佛山市万合包装材料有限公司</t>
  </si>
  <si>
    <t>高档包装膜自动化生产线技术改造项目</t>
  </si>
  <si>
    <t>佛山市南海永泰锯业有限公司</t>
  </si>
  <si>
    <t>硬质合金刀具生产线自动化高效提升技术改造项目</t>
  </si>
  <si>
    <t>高强度合金刀具产能提升技术改造项目</t>
  </si>
  <si>
    <t>佛山市南海瑞欣玻璃有限公司</t>
  </si>
  <si>
    <t>钢化玻璃自动化生产线技术改造项目</t>
  </si>
  <si>
    <t>佛山市天成机械制造有限公司</t>
  </si>
  <si>
    <t>智能数控切割、金属表面纹理研磨、氢能源设备数字化生产技术改造项目</t>
  </si>
  <si>
    <t>佛山市盈彩皇印务有限公司</t>
  </si>
  <si>
    <t>彩盒印刷自动化智能生产线技术改造项目</t>
  </si>
  <si>
    <t>佛山市辉鸿塑胶实业有限公司</t>
  </si>
  <si>
    <t>新型高阻隔包装容器生产技术改造项目</t>
  </si>
  <si>
    <t>广东坚美新金属科技有限公司</t>
  </si>
  <si>
    <t>新能源汽车电池托盘数字化生产线技术改造项目</t>
  </si>
  <si>
    <t>专家核定拟奖补金额：121.46万元，因企业获批2022年佛山市数字化智能化示范车间（200万），所以核减2022年获取奖补金额200万，最终拟奖补金额0万元。</t>
  </si>
  <si>
    <t>新能源汽车铝合金配件加工装备升级技术改造项目</t>
  </si>
  <si>
    <t>广东百能堡科技有限公司</t>
  </si>
  <si>
    <r>
      <rPr>
        <sz val="10"/>
        <rFont val="宋体"/>
        <charset val="134"/>
      </rPr>
      <t>百能堡公司年产</t>
    </r>
    <r>
      <rPr>
        <sz val="10"/>
        <rFont val="宋体"/>
        <charset val="0"/>
      </rPr>
      <t>15</t>
    </r>
    <r>
      <rPr>
        <sz val="10"/>
        <rFont val="宋体"/>
        <charset val="134"/>
      </rPr>
      <t>万件金属零部件加工生产线技术改造项目</t>
    </r>
  </si>
  <si>
    <t>菱王电梯有限公司</t>
  </si>
  <si>
    <t>菱王电扶梯产业升级技术改造项目</t>
  </si>
  <si>
    <r>
      <rPr>
        <sz val="10"/>
        <rFont val="宋体"/>
        <charset val="134"/>
      </rPr>
      <t>专家核定拟奖补金额：</t>
    </r>
    <r>
      <rPr>
        <sz val="10"/>
        <rFont val="宋体"/>
        <charset val="0"/>
      </rPr>
      <t>390.68</t>
    </r>
    <r>
      <rPr>
        <sz val="10"/>
        <rFont val="宋体"/>
        <charset val="134"/>
      </rPr>
      <t>万元，因企业获批</t>
    </r>
    <r>
      <rPr>
        <sz val="10"/>
        <rFont val="宋体"/>
        <charset val="0"/>
      </rPr>
      <t>2022</t>
    </r>
    <r>
      <rPr>
        <sz val="10"/>
        <rFont val="宋体"/>
        <charset val="134"/>
      </rPr>
      <t>年佛山市数字化智能化示范车间（</t>
    </r>
    <r>
      <rPr>
        <sz val="10"/>
        <rFont val="宋体"/>
        <charset val="0"/>
      </rPr>
      <t>200</t>
    </r>
    <r>
      <rPr>
        <sz val="10"/>
        <rFont val="宋体"/>
        <charset val="134"/>
      </rPr>
      <t>万），所以核减</t>
    </r>
    <r>
      <rPr>
        <sz val="10"/>
        <rFont val="宋体"/>
        <charset val="0"/>
      </rPr>
      <t>2022</t>
    </r>
    <r>
      <rPr>
        <sz val="10"/>
        <rFont val="宋体"/>
        <charset val="134"/>
      </rPr>
      <t>年获取奖补金额</t>
    </r>
    <r>
      <rPr>
        <sz val="10"/>
        <rFont val="宋体"/>
        <charset val="0"/>
      </rPr>
      <t>200</t>
    </r>
    <r>
      <rPr>
        <sz val="10"/>
        <rFont val="宋体"/>
        <charset val="134"/>
      </rPr>
      <t>万，最终拟奖补金额1</t>
    </r>
    <r>
      <rPr>
        <sz val="10"/>
        <rFont val="宋体"/>
        <charset val="0"/>
      </rPr>
      <t>90.68</t>
    </r>
    <r>
      <rPr>
        <sz val="10"/>
        <rFont val="宋体"/>
        <charset val="134"/>
      </rPr>
      <t>万元。</t>
    </r>
  </si>
  <si>
    <t>企业获批2022年佛山市数字化智能化示范车间。</t>
  </si>
  <si>
    <t>电梯部件机器人及自动化提升技术改造项目</t>
  </si>
  <si>
    <t>广东航宇纺织科技有限公司</t>
  </si>
  <si>
    <t>航宇全自动编织生产线增资扩产技术改造项目</t>
  </si>
  <si>
    <t>东芝家用电器制造（南海）有限公司</t>
  </si>
  <si>
    <r>
      <rPr>
        <sz val="10"/>
        <rFont val="宋体"/>
        <charset val="134"/>
      </rPr>
      <t>东芝家用电器年产</t>
    </r>
    <r>
      <rPr>
        <sz val="10"/>
        <rFont val="宋体"/>
        <charset val="0"/>
      </rPr>
      <t>80</t>
    </r>
    <r>
      <rPr>
        <sz val="10"/>
        <rFont val="宋体"/>
        <charset val="134"/>
      </rPr>
      <t>万台电冰箱的生产线扩建项目</t>
    </r>
  </si>
  <si>
    <t>佛山凯洋医疗器械有限公司</t>
  </si>
  <si>
    <t>医疗器械自动化技术改造项目</t>
  </si>
  <si>
    <t>信用佛山网站显示该企业存在行政处罚记录，但是由于缺乏判断是否属于重大违法违规的标准，无法判断其属于重大违法违规记录，请市局研判。</t>
  </si>
  <si>
    <t>佛山大件机械设备有限公司</t>
  </si>
  <si>
    <r>
      <rPr>
        <sz val="10"/>
        <rFont val="宋体"/>
        <charset val="134"/>
      </rPr>
      <t>佛山大件机械设备有限公司年产</t>
    </r>
    <r>
      <rPr>
        <sz val="10"/>
        <rFont val="宋体"/>
        <charset val="0"/>
      </rPr>
      <t>50000</t>
    </r>
    <r>
      <rPr>
        <sz val="10"/>
        <rFont val="宋体"/>
        <charset val="134"/>
      </rPr>
      <t>件金属制品智能化生产线技术改造项目</t>
    </r>
  </si>
  <si>
    <t>佛山市信华金属制品有限公司</t>
  </si>
  <si>
    <t>家电及汽车配件冲压、表面处理生产线的技术改造项目</t>
  </si>
  <si>
    <t>佛山市南海东方澳龙制药有限公司</t>
  </si>
  <si>
    <t>东方澳龙生产线升级技术改造项目</t>
  </si>
  <si>
    <t>动物药品生产车间智能升级技术改造项目</t>
  </si>
  <si>
    <t>动物保健品自动化升级技术改造项目</t>
  </si>
  <si>
    <t>佛山市南海洋成宇模具有限公司</t>
  </si>
  <si>
    <t>塑料玩具制品生产线自动化技术改造项目</t>
  </si>
  <si>
    <t>汽车零部件注塑件及注塑模具产能提高技术改造项目</t>
  </si>
  <si>
    <t>佛山市南海珠江减速机有限公司</t>
  </si>
  <si>
    <t>高精密减速机智能化数字化生产技术改造项目</t>
  </si>
  <si>
    <t>提升高精密减速机产能生产线技术改造</t>
  </si>
  <si>
    <t>佛山市和阳精密金属制品有限公司</t>
  </si>
  <si>
    <t>新能源车间扩产提升技术改造项目</t>
  </si>
  <si>
    <t>新能源汽车电源转换器数字化智能化生产线改造项目</t>
  </si>
  <si>
    <t>新能源汽车电源转换器外壳数字化智能化车间及生产线技术改造项目</t>
  </si>
  <si>
    <t>汽车配件生产线技术改造项目</t>
  </si>
  <si>
    <t>佛山市星超汽车零部件有限公司</t>
  </si>
  <si>
    <t>佛山市格菲卡金属制品有限公司</t>
  </si>
  <si>
    <t>年产量1000万付优质金属滑轨技术改造项目</t>
  </si>
  <si>
    <t>佛山市淇特科技有限公司</t>
  </si>
  <si>
    <t>高端智能家具生产线自动化扩产增效技术改造项目</t>
  </si>
  <si>
    <t>淇特高端金属智能家具扩产增效技术改造项目</t>
  </si>
  <si>
    <t>佛山市诺普材料科技有限公司</t>
  </si>
  <si>
    <t>诺普电接触元件产能扩大智能化技术改造项目</t>
  </si>
  <si>
    <t>银氧化锡复合材料自动化生产线技术改造项目</t>
  </si>
  <si>
    <t>佛山市远兴鸿焊管机械模具有限公司</t>
  </si>
  <si>
    <t>焊管模具生产线技术改造项目</t>
  </si>
  <si>
    <t>佛山群志光电有限公司</t>
  </si>
  <si>
    <t>自动检设备及偏光板镭射切割机技术改造项目</t>
  </si>
  <si>
    <r>
      <rPr>
        <sz val="10"/>
        <rFont val="宋体"/>
        <charset val="0"/>
      </rPr>
      <t>Bezelless</t>
    </r>
    <r>
      <rPr>
        <sz val="10"/>
        <rFont val="宋体"/>
        <charset val="134"/>
      </rPr>
      <t>（无边框）快速线生产线体升级技术改造项目</t>
    </r>
  </si>
  <si>
    <t>偏光板激光切割机及侧涂胶检胶机技术改造项目</t>
  </si>
  <si>
    <t>岚邦家私（佛山）有限公司</t>
  </si>
  <si>
    <t>高品质环保沙发生产线智能化提升技术改造项目</t>
  </si>
  <si>
    <t>广东思豪内高压科技有限公司</t>
  </si>
  <si>
    <t>内高压成型装备及应用加工产业升级技术改造项目</t>
  </si>
  <si>
    <t>广东艾丽格丝健康科技有限公司</t>
  </si>
  <si>
    <t>卫生巾智能生产线技术改造项目</t>
  </si>
  <si>
    <t>殷华特殊金属有限公司</t>
  </si>
  <si>
    <t>优质电感铁芯（线圈）产能提升技术改造项目</t>
  </si>
  <si>
    <t>广东省三目汽车电子有限公司</t>
  </si>
  <si>
    <t>LED车灯系列扩产增效综合技术改造项目</t>
  </si>
  <si>
    <t>佛山始成精密机械有限公司</t>
  </si>
  <si>
    <t>佛山始成精密机械数字化技术改造项目</t>
  </si>
  <si>
    <t>佛山市南海翰闻包装材料有限公司</t>
  </si>
  <si>
    <t>佛山市南海翰闻包装材料有限公司注塑生产线自动化升级技术改造项目</t>
  </si>
  <si>
    <t>佛山市南海区日初五金钢管有限公司</t>
  </si>
  <si>
    <t>佛山市日初五金钢管直缝高频焊接自动化生产线数字化技术改造项目</t>
  </si>
  <si>
    <t>佛山市耀鑫钢化玻璃科技有限公司</t>
  </si>
  <si>
    <t>佛山市耀鑫钢化玻璃科技有限公司钢化玻璃智能连线生产线技术改造项目</t>
  </si>
  <si>
    <t>广东新榜新材料科技有限公司</t>
  </si>
  <si>
    <t>保护膜生产线技术改造项目</t>
  </si>
  <si>
    <t>佛山市南海区悦龙薄膜有限公司</t>
  </si>
  <si>
    <t>全降解环保薄膜扩产增效技术改造项目</t>
  </si>
  <si>
    <t>佛山市博仕门窗有限公司</t>
  </si>
  <si>
    <t>博仕公司高端系统门窗定制智能化生产线扩建技术改造项目</t>
  </si>
  <si>
    <t>佛山时利和汽车技术有限公司</t>
  </si>
  <si>
    <t>地毯车间技术改造项目</t>
  </si>
  <si>
    <t>佛山华数机器人有限公司</t>
  </si>
  <si>
    <t>工业机器人产业化基地一期建设技术改造项目</t>
  </si>
  <si>
    <t>广东堡云达汽车配件用品有限公司</t>
  </si>
  <si>
    <t>年产100万套汽车地毯全自动复合材料成型生产线扩产增效技术改造项目</t>
  </si>
  <si>
    <t>广东丰庆玻璃有限公司</t>
  </si>
  <si>
    <t>广东丰庆玻璃有限公司智能型涡旋对流玻璃平钢化生产线加工设备技术改造项目</t>
  </si>
  <si>
    <t>广东百合医疗科技股份有限公司</t>
  </si>
  <si>
    <t>一次性无菌导管鞘组产品技术改造项目</t>
  </si>
  <si>
    <t>广东的克电器科技有限公司</t>
  </si>
  <si>
    <t>广东的克电器数字化转型升级技术改造项目</t>
  </si>
  <si>
    <t>广东药康生物科技有限公司</t>
  </si>
  <si>
    <t>广东药康动物模型创制及应用开发技术改造项目</t>
  </si>
  <si>
    <t>广东博友玻璃制品有限公司</t>
  </si>
  <si>
    <t>建筑用钢化玻璃生产线技术改造项目</t>
  </si>
  <si>
    <t>佛山市南海区明晟机械制造有限公司</t>
  </si>
  <si>
    <t>挤压机关键零部件加工设备技术改造项目</t>
  </si>
  <si>
    <t>广东希望高科数字技术有限公司</t>
  </si>
  <si>
    <t>数字印刷设备自动化生产线技术改造项目</t>
  </si>
  <si>
    <t>智能化数字化自动控制仓储物流系统技术改造项目</t>
  </si>
  <si>
    <t>朗肽生物制药股份有限公司</t>
  </si>
  <si>
    <t>新厂房生产和研发技术改造项目</t>
  </si>
  <si>
    <t>广东精达漆包线有限公司</t>
  </si>
  <si>
    <t>新能源汽车用铜基绕组线自动化生产与数字化检测技术改造项目</t>
  </si>
  <si>
    <r>
      <rPr>
        <sz val="10"/>
        <rFont val="宋体"/>
        <charset val="134"/>
      </rPr>
      <t>1、备案证基建部分为</t>
    </r>
    <r>
      <rPr>
        <sz val="10"/>
        <rFont val="宋体"/>
        <charset val="0"/>
      </rPr>
      <t>50</t>
    </r>
    <r>
      <rPr>
        <sz val="10"/>
        <rFont val="宋体"/>
        <charset val="134"/>
      </rPr>
      <t>万元，超过部分核减30.5万元（不含税）；
2、设备购置：
（1）尾数差异核减0.05万元（不含税）；
（2）35)粒子控制系统，收款方与供应商不一致，核减1.76万元（不含税）；
（3）37) 智能工厂MES系统硬件物联网设施，付款中包含软件款13.664万元，核减12.09万元（不含税）。
设备合计核减27.44万元（不含税）。</t>
    </r>
  </si>
  <si>
    <t>佛山市南海新达高梵实业有限公司</t>
  </si>
  <si>
    <t>新达高梵智能化家具生产线技术改造项目</t>
  </si>
  <si>
    <t>新达高梵家具产品自动化生产线技术改造项目</t>
  </si>
  <si>
    <t>佛山时利和汽车零件有限公司</t>
  </si>
  <si>
    <t>时利和汽车零件生产车间技术改造项目</t>
  </si>
  <si>
    <t>伊立浦集团股份有限公司</t>
  </si>
  <si>
    <t>智能电饭煲及厨具自动化生产线技术改造项目</t>
  </si>
  <si>
    <t>广东南铝建筑模架科技有限公司</t>
  </si>
  <si>
    <t>智能自动化生产线技术改造项目</t>
  </si>
  <si>
    <t>佛山市锐敏机械设备有限公司</t>
  </si>
  <si>
    <t>机械零部件智能化技术改造项目</t>
  </si>
  <si>
    <t>佛山市桥亿汽车零部件有限公司</t>
  </si>
  <si>
    <t>桥亿汽车零部件自动化生产线技术改造项目</t>
  </si>
  <si>
    <t>佛山市清极能源科技有限公司</t>
  </si>
  <si>
    <t>氢燃料电池电堆生产线技术改造项目</t>
  </si>
  <si>
    <t>佛山市南海区沙隆装饰材料有限公司</t>
  </si>
  <si>
    <t>沙隆铝合金装饰材料生产线化提升技术改造项目</t>
  </si>
  <si>
    <t>佛山派阁汽车塑料技术有限公司</t>
  </si>
  <si>
    <t>注塑件自动化生产线扩产增效升级技术改造项目</t>
  </si>
  <si>
    <t>佛山德联汽车用品有限公司</t>
  </si>
  <si>
    <t>润滑油、水性可喷涂垫片生产线及溶胶生产技术改造项目</t>
  </si>
  <si>
    <t>佛山德联产品生产配套工程建设及生产线提升技术改造项目</t>
  </si>
  <si>
    <t>广东省联和冠业彩钢板有限公司</t>
  </si>
  <si>
    <t>环保岩棉板生产自动化技术改造项目</t>
  </si>
  <si>
    <t>狄伦拿（广东）智能装备制造有限公司</t>
  </si>
  <si>
    <t>瓦楞辊生产线技术改造项目</t>
  </si>
  <si>
    <t>专家建议跑现场</t>
  </si>
  <si>
    <t>佛山市同能机电有限公司</t>
  </si>
  <si>
    <t>电机零部件高效生产线技术改造项目</t>
  </si>
  <si>
    <t>广东科高电器有限公司</t>
  </si>
  <si>
    <t>科高公司香薰雾化器自动化生产线扩建技术改造项目</t>
  </si>
  <si>
    <t>佛山时利和大野地毯有限公司</t>
  </si>
  <si>
    <t>簇绒机更换技术改造项目</t>
  </si>
  <si>
    <t>广东时利和汽车实业集团有限公司</t>
  </si>
  <si>
    <t>粉料自动输送系统技术改造项目</t>
  </si>
  <si>
    <t>佛山市南海嘉多彩粉末涂料有限公司</t>
  </si>
  <si>
    <t>粉末涂料表面质量和流平技术改造项目</t>
  </si>
  <si>
    <t>佛山市华鸿铜管有限公司</t>
  </si>
  <si>
    <t>精加工铜制品生产技术改造项目</t>
  </si>
  <si>
    <t>佛山市南海区利格旺五金传动件有限公司</t>
  </si>
  <si>
    <t>精密五金传动齿轮生产线技术改造项目</t>
  </si>
  <si>
    <t>佛山维尚家具制造有限公司</t>
  </si>
  <si>
    <t>维尚家具柔性生产线智能制造技术改造项目</t>
  </si>
  <si>
    <t>佛山市耐适光学科技有限公司</t>
  </si>
  <si>
    <t>耐适精密光学仪器自动化生产技术改造项目</t>
  </si>
  <si>
    <t>经技术专家核实，企业所申报的设备均为非数字化设备</t>
  </si>
  <si>
    <t>广东凯洋医疗科技集团有限公司</t>
  </si>
  <si>
    <t>自动化喷涂线技术改造项目</t>
  </si>
  <si>
    <t>广东雅洁五金有限公司</t>
  </si>
  <si>
    <t>自动龙门阳极氧化生产线技术改造项目</t>
  </si>
  <si>
    <t>佛山市欧亚玛电器实业有限公司</t>
  </si>
  <si>
    <t>贴片加工和产线扩展及数字化智能生产车间技术改造项目</t>
  </si>
  <si>
    <t>佛山市溢钜鼎丰珠宝有限公司</t>
  </si>
  <si>
    <t>贵金属首饰自动化加工生产线技术改造项目</t>
  </si>
  <si>
    <t>佛山市南海加藤利食品有限公司</t>
  </si>
  <si>
    <t>速冻食品自动化生产工厂技术改造项目</t>
  </si>
  <si>
    <t>佛山市罗格尼兰门窗系统有限公司</t>
  </si>
  <si>
    <t>铝合金门窗高效自动化生产线技术改造项目</t>
  </si>
  <si>
    <t>广东亚盈铝业有限公司</t>
  </si>
  <si>
    <t>铝型材精加工生产线技术改造项目</t>
  </si>
  <si>
    <t>高木汽车部件（佛山）有限公司</t>
  </si>
  <si>
    <t>T8自动涂装生产线技术改造项目</t>
  </si>
  <si>
    <t>汽车零部件生产成形技术改造项目</t>
  </si>
  <si>
    <t>佛山市南海新宝德塑料有限公司</t>
  </si>
  <si>
    <t>食药用聚乙烯复合软膏管自动化生产线技术改造项目</t>
  </si>
  <si>
    <t>佛山市南海耐翔制冷有限公司</t>
  </si>
  <si>
    <t>驻车空调生产线技术改造项目</t>
  </si>
  <si>
    <t>佛山市南海区占美金属有限公司</t>
  </si>
  <si>
    <t>高品质工业铝材挤压加工生产线技术改造项目</t>
  </si>
  <si>
    <t>佛山市中技烯米新材料有限公司</t>
  </si>
  <si>
    <t>高性能膜材料和纳米材料应用数字化智能化示范车间</t>
  </si>
  <si>
    <t>佛山市龙源镭射科技有限公司</t>
  </si>
  <si>
    <t>高性能高质量冷烫箔智能自动化生产线技术改造项目</t>
  </si>
  <si>
    <t>佛山市南海九洲普惠风机有限公司</t>
  </si>
  <si>
    <t>高效节能环保制造改善技术改造项目</t>
  </si>
  <si>
    <t>环保清洁生产自动化技术改造项目</t>
  </si>
  <si>
    <t>佛山登奇机电技术有限公司</t>
  </si>
  <si>
    <t>高端伺服电机数字化智能化生产技术改造项目</t>
  </si>
  <si>
    <t>佛山市科普卓机械制造有限公司</t>
  </si>
  <si>
    <t>高精密度轴承智能化生产线技术改造项目</t>
  </si>
  <si>
    <t>佛山市科特尔汽车模具实业有限公司</t>
  </si>
  <si>
    <t>高精密汽车模具自动化生产线技术改造项目</t>
  </si>
  <si>
    <t>佛山市南海区力舟纸品有限公司</t>
  </si>
  <si>
    <t>高速纸品印刷生产线技术改造项目</t>
  </si>
  <si>
    <t>佛山坚美铝业有限公司</t>
  </si>
  <si>
    <t>铝型材生产装备提质增效技术改造项目</t>
  </si>
  <si>
    <t>铝型材表面处理VOC废气治理升级技术改造项目</t>
  </si>
  <si>
    <t>环保智能高效铝型材喷涂装备升级技术改造项目</t>
  </si>
  <si>
    <t>铝型材生产及加工提质增效技术改造项目</t>
  </si>
  <si>
    <t>坚美智能工厂技术提升技术改造项目</t>
  </si>
  <si>
    <t>铝合金铸棒生产及加工装备升级技术改造项目</t>
  </si>
  <si>
    <t>佛山市南海长进塑料制罐有限公司</t>
  </si>
  <si>
    <r>
      <rPr>
        <sz val="10"/>
        <rFont val="宋体"/>
        <charset val="134"/>
      </rPr>
      <t>塑料包装容器生产线技术改造项目</t>
    </r>
    <r>
      <rPr>
        <sz val="10"/>
        <rFont val="宋体"/>
        <charset val="0"/>
      </rPr>
      <t>2</t>
    </r>
    <r>
      <rPr>
        <sz val="10"/>
        <rFont val="宋体"/>
        <charset val="134"/>
      </rPr>
      <t>期</t>
    </r>
  </si>
  <si>
    <t>塑料中空包装容器生产线技术改造项目</t>
  </si>
  <si>
    <t>佛山市宇森医疗器械有限公司</t>
  </si>
  <si>
    <t>高精度口腔医疗器械智能化技术改造项目</t>
  </si>
  <si>
    <t>口腔医疗器械自动化生产技术改造项目</t>
  </si>
  <si>
    <t>佛山市祥盈盛金属实业有限公司</t>
  </si>
  <si>
    <t>精细铜线生产线技术改造项目</t>
  </si>
  <si>
    <t>佛山市南海品三能金属制品有限公司</t>
  </si>
  <si>
    <t>不锈钢管生产线提量增效技术改造项目</t>
  </si>
  <si>
    <t>佛山市南海富轩门窗幕墙有限公司</t>
  </si>
  <si>
    <t>铝合金门窗自动化数字化生产技术改造项目</t>
  </si>
  <si>
    <t>铝合金平开窗产品生产工艺技术改造项目</t>
  </si>
  <si>
    <t>本田汽车零部件制造有限公司</t>
  </si>
  <si>
    <t>混合动力变速箱生产线智能化升级技术改造项目</t>
  </si>
  <si>
    <t>广东坚美铝型材厂（集团）有限公司</t>
  </si>
  <si>
    <t>铝合金工业材挤压装备配套升级技术改造项目</t>
  </si>
  <si>
    <t>铝合金管棒型材挤压装备配套升级技术改造项目</t>
  </si>
  <si>
    <t>铝型材挤压装备高效自动化升级（一期）技术改造项目</t>
  </si>
  <si>
    <t>铝型材挤压装备高效自动化升级（二期）技术改造项目</t>
  </si>
  <si>
    <t>高效自动化铝型材挤压装备升级技术改造项目</t>
  </si>
  <si>
    <t>铝合金工业材生产及加工装备技术改造项目</t>
  </si>
  <si>
    <t>铝型材生产及加工装备提质增效技术改造项目</t>
  </si>
  <si>
    <t>考迈托（佛山）挤压科技股份有限公司</t>
  </si>
  <si>
    <t>自动化先进铝型材挤压装备机加工生产线技术改造项目</t>
  </si>
  <si>
    <t>广东高谱弯曲技术有限公司</t>
  </si>
  <si>
    <t>型材弯曲装备制造技术改造项目</t>
  </si>
  <si>
    <t>佛山亘易隆科技有限公司</t>
  </si>
  <si>
    <t>佛山市南海区金属零部件3D注射成型加工技术改造项目</t>
  </si>
  <si>
    <t>佛山市南海区居宜轩金属塑料制品有限公司</t>
  </si>
  <si>
    <t>密集架智能制造生产线技术改造项目</t>
  </si>
  <si>
    <t>佛山市南海力达精密金属制品有限公司</t>
  </si>
  <si>
    <t>高精度光学器件自动化生产线技术改造项目</t>
  </si>
  <si>
    <t>佛山市南海区源辉康乐五金电器有限公司</t>
  </si>
  <si>
    <t>年产12万空调钣金生产线技术改造项目</t>
  </si>
  <si>
    <t>佛山市南海和信福莱克思金属制品有限公司</t>
  </si>
  <si>
    <t>汽车排气系统零部件自动化生产线技术改造项目</t>
  </si>
  <si>
    <t>汽车排气系统零部件生产线技术改造项目</t>
  </si>
  <si>
    <t>佛山市南海蕾特汽车配件有限公司</t>
  </si>
  <si>
    <t>蕾特汽配设备更新项目</t>
  </si>
  <si>
    <t>蕾特国际汽配智造基地项目</t>
  </si>
  <si>
    <t>广东利克顿金属科技有限公司</t>
  </si>
  <si>
    <t>铝单板全自动生产线扩产增资技术改造项目</t>
  </si>
  <si>
    <t>佛山市南海彼岸五金制品有限公司</t>
  </si>
  <si>
    <t>高精度铝合金压铸产品生产线技术改造项目</t>
  </si>
  <si>
    <t>佛山市英吉利电器有限公司</t>
  </si>
  <si>
    <t>高端剃须刀技术改造项目</t>
  </si>
  <si>
    <t>佛山市东丽塑胶有限公司</t>
  </si>
  <si>
    <t>空调风轮风叶自动化加工生产线技术改造项目</t>
  </si>
  <si>
    <t>佛山市南海众松制辊有限公司</t>
  </si>
  <si>
    <t>高精度瓦楞辊扩产制备技术改造项目</t>
  </si>
  <si>
    <t>佛山张氏织造有限公司</t>
  </si>
  <si>
    <t>袜子自动织造生产提效技术改造项目</t>
  </si>
  <si>
    <t>袜子自动制造提质增效技术改造项目</t>
  </si>
  <si>
    <t>佛山钡特办公系统设备有限公司</t>
  </si>
  <si>
    <t>环保舒适办公家具智能化生产线技术改造项目</t>
  </si>
  <si>
    <t>广东水晶岛智能健康股份有限公司</t>
  </si>
  <si>
    <t>水晶岛智能消费设备制造项目（第一期）</t>
  </si>
  <si>
    <t>广东水晶岛智能健康股份有限公司智能消费设备制造项目（第二期）</t>
  </si>
  <si>
    <t>水晶岛智能泳池设备制造技术改造项目</t>
  </si>
  <si>
    <t>广东银迪压铸有限公司</t>
  </si>
  <si>
    <t>合金压铸件生产线技术改造项目</t>
  </si>
  <si>
    <t>广东科而美光电有限公司</t>
  </si>
  <si>
    <r>
      <rPr>
        <sz val="10"/>
        <rFont val="宋体"/>
        <charset val="0"/>
      </rPr>
      <t>LED</t>
    </r>
    <r>
      <rPr>
        <sz val="10"/>
        <rFont val="宋体"/>
        <charset val="134"/>
      </rPr>
      <t>贴片技术改造项目</t>
    </r>
  </si>
  <si>
    <t>广东腾彩科技有限公司</t>
  </si>
  <si>
    <t>RFID电子标签数字化智能化车间扩产增效技术改造项目</t>
  </si>
  <si>
    <t>广东兴奇新材料有限公司</t>
  </si>
  <si>
    <r>
      <rPr>
        <sz val="10"/>
        <rFont val="宋体"/>
        <charset val="0"/>
      </rPr>
      <t>“</t>
    </r>
    <r>
      <rPr>
        <sz val="10"/>
        <rFont val="宋体"/>
        <charset val="134"/>
      </rPr>
      <t>铜合金高精带</t>
    </r>
    <r>
      <rPr>
        <sz val="10"/>
        <rFont val="宋体"/>
        <charset val="0"/>
      </rPr>
      <t>”</t>
    </r>
    <r>
      <rPr>
        <sz val="10"/>
        <rFont val="宋体"/>
        <charset val="134"/>
      </rPr>
      <t>技术改造项目</t>
    </r>
  </si>
  <si>
    <t>金属板材生产线增资扩产技术改造项目</t>
  </si>
  <si>
    <t>国药集团冯了性（佛山）药材饮片有限公司</t>
  </si>
  <si>
    <t>中药炮制及生产提高技术改造项目</t>
  </si>
  <si>
    <t>佛山市南海区尚狮家居制品有限公司</t>
  </si>
  <si>
    <t>佛山市南海区尚狮家居制品有限公司年产400000件金属家具生产线扩建项目</t>
  </si>
  <si>
    <t>广东省元宏食品有限公司</t>
  </si>
  <si>
    <t>元宏食品肉馅制品和速冻食品生产线扩建项目</t>
  </si>
  <si>
    <t>佛山市知行实业发展有限公司</t>
  </si>
  <si>
    <t>冲压工序智能化改造项目</t>
  </si>
  <si>
    <t>佛山市宇洋医疗器械有限公司</t>
  </si>
  <si>
    <t>医疗用精密小型塑料制品生产线技术改造项目</t>
  </si>
  <si>
    <t>岭南中药饮片有限公司</t>
  </si>
  <si>
    <r>
      <rPr>
        <sz val="10"/>
        <rFont val="宋体"/>
        <charset val="134"/>
      </rPr>
      <t>岭南中药饮片有限公司（佛山市南海区里水镇白岗）年产</t>
    </r>
    <r>
      <rPr>
        <sz val="10"/>
        <rFont val="宋体"/>
        <charset val="0"/>
      </rPr>
      <t>5000</t>
    </r>
    <r>
      <rPr>
        <sz val="10"/>
        <rFont val="宋体"/>
        <charset val="134"/>
      </rPr>
      <t>吨成药生产线新建项目</t>
    </r>
  </si>
  <si>
    <t>广东睿智环保科技股份有限公司</t>
  </si>
  <si>
    <t>年产2.5万吨粉末涂料生产线技术改造项目</t>
  </si>
  <si>
    <t>经技术专家核实，剔除不属于生产设备8.47万元（不含税），且企业所申报的设备均不是数字化设备</t>
  </si>
  <si>
    <t>佛山市德展汽车零部件有限公司</t>
  </si>
  <si>
    <t>德展汽车零部件生产线技术改造项目</t>
  </si>
  <si>
    <t>高质量汽车多工位生产线技术改造项目</t>
  </si>
  <si>
    <t>佛山市德展精密科技有限公司</t>
  </si>
  <si>
    <t>德展精密钣金件自动化生产线技术改造项目</t>
  </si>
  <si>
    <t>佛山市南海贺泺卫浴有限公司</t>
  </si>
  <si>
    <t>户外浴缸的生产线技术改造项目</t>
  </si>
  <si>
    <t>开易（广东）服装配件有限公司</t>
  </si>
  <si>
    <t>拉链设备技术改造项目</t>
  </si>
  <si>
    <t>佛山市南海科勇炉具实业有限公司</t>
  </si>
  <si>
    <t>新型取暖烧烤生产线技术改造项目</t>
  </si>
  <si>
    <t>广东联达铭磁科技有限公司</t>
  </si>
  <si>
    <t>新型电感器件一体成型技术改造项目</t>
  </si>
  <si>
    <t>佛山市良宜精密五金有限公司</t>
  </si>
  <si>
    <t>新能源汽车精密部件技术改造项目</t>
  </si>
  <si>
    <t>佛山市穆拉诺智能家居有限公司</t>
  </si>
  <si>
    <t>智能数字化自动化木质板式家具生产线技术改造项目</t>
  </si>
  <si>
    <t>佛山市南海区华恭金属加工有限公司</t>
  </si>
  <si>
    <t>智能环保热处理生产线技术改造项目</t>
  </si>
  <si>
    <t>广东华南特种气体研究所有限公司</t>
  </si>
  <si>
    <t>气体装备生产线技术改造项目</t>
  </si>
  <si>
    <t>佛山如虹纺织有限公司</t>
  </si>
  <si>
    <t>氨纶包芯纱生产提质增效技术改造项目</t>
  </si>
  <si>
    <t>广东文灿压铸科技有限公司</t>
  </si>
  <si>
    <t>汽车配件压铸件生产车间智能化技术改造项目</t>
  </si>
  <si>
    <t>广东文灿铸造研究院有限公司</t>
  </si>
  <si>
    <t>汽车配件模具生产车间智能化技术改造项目</t>
  </si>
  <si>
    <t>佛山市兆鸿鑫科技有限公司</t>
  </si>
  <si>
    <t>汽车零配件模具生产技术改造项目</t>
  </si>
  <si>
    <t>佛山市精达信五金电器有限公司</t>
  </si>
  <si>
    <t>空调压缩机零部件生产线技术改造项目</t>
  </si>
  <si>
    <t>寿桃（中国）食品有限公司</t>
  </si>
  <si>
    <t>米面制品二期厂房建设及智能化设备技术改造项目</t>
  </si>
  <si>
    <t>广东优凯科技有限公司</t>
  </si>
  <si>
    <t>绿色封装材料产业化生产技术改造项目</t>
  </si>
  <si>
    <t>佛山市南海慧悦五金制品有限公司</t>
  </si>
  <si>
    <t>自动化注塑工艺提升技术改造项目</t>
  </si>
  <si>
    <t>佛山市博蔚金属制品有限公司</t>
  </si>
  <si>
    <t>金属制品生产线技术改造项目</t>
  </si>
  <si>
    <t>佛山市大为科技有限公司</t>
  </si>
  <si>
    <t>佛山市大为科技有限公司锂离子电池涂碳铝箔、铜箔智能化生产线技术改造项目</t>
  </si>
  <si>
    <t>佛山市南海新力金属制品有限公司</t>
  </si>
  <si>
    <t>锌、铝合金压铸件加工技术改造项目</t>
  </si>
  <si>
    <t>压铸生产线及车间升级技术改造项目</t>
  </si>
  <si>
    <t>雄新公司压铸生产线升级技术改造项目</t>
  </si>
  <si>
    <t>雄新压铸公司新能源汽车压铸件生产线智能化技术改造项目</t>
  </si>
  <si>
    <t>佛山中研磁电科技股份有限公司</t>
  </si>
  <si>
    <t>高直流低损耗球形雾化粉技术改造项目</t>
  </si>
  <si>
    <t>广东海沣印刷有限公司</t>
  </si>
  <si>
    <t>高速书刊印刷装订生产线技术改造项目</t>
  </si>
  <si>
    <t>佛山市南海科惠汽配有限公司</t>
  </si>
  <si>
    <t>汽车电控阀智能组装生产线技术改造项目</t>
  </si>
  <si>
    <t>佛山市顺德区新的电机实业有限公司</t>
  </si>
  <si>
    <t>新的自动化空调电机生产线技术改造项目</t>
  </si>
  <si>
    <t>佛山市顺德区美的饮水机制造有限公司</t>
  </si>
  <si>
    <t>全自动化家用电器水、气一体化生产线的技术改造项目</t>
  </si>
  <si>
    <t>佛山市顺德区博奇模具有限公司</t>
  </si>
  <si>
    <t>佛山博奇公司精密模具设备生产线技术改造项目</t>
  </si>
  <si>
    <t>佛山市顺德区美的洗涤电器制造有限公司</t>
  </si>
  <si>
    <t>洗碗机与烟灶产品加工与检测自动化（三期）技术改造项目</t>
  </si>
  <si>
    <t>美的洗涤洗碗机精益生产技术改造项目</t>
  </si>
  <si>
    <t>美的洗涤洗碗机智能制造技术改造项目</t>
  </si>
  <si>
    <t>美的洗涤公司洗碗机生产高效智能技术改造项目</t>
  </si>
  <si>
    <t>厨房电器产品生产效率提升一期技术改造项目</t>
  </si>
  <si>
    <t>洗碗机内胆与碗蓝生产自动化提升技术改造项目</t>
  </si>
  <si>
    <t>佛山市顺德区北滘镇银龙塑料有限公司</t>
  </si>
  <si>
    <t>银龙公司注塑生产线增资扩产技术改造项目</t>
  </si>
  <si>
    <t>银龙公司注塑生产线技术改造项目</t>
  </si>
  <si>
    <t>科凡家居股份有限公司</t>
  </si>
  <si>
    <t>科凡公司定制家具数字化智能化技术改造项目</t>
  </si>
  <si>
    <t>科凡公司高端定制家居总部扩能技术改造项目</t>
  </si>
  <si>
    <t>佛山市顺德区贵豫电器实业有限公司</t>
  </si>
  <si>
    <t>佛山市顺德区贵豫电器实业有限公司五金模具精密度及产能优化提升技术改造项目</t>
  </si>
  <si>
    <t>佛山市顺德区凯硕精密模具自动化科技有限公司</t>
  </si>
  <si>
    <t>佛山市顺德区凯硕精密模具自动化科技有限公司新基地技术改造项目</t>
  </si>
  <si>
    <t>广东乐菱精密科技股份有限公司</t>
  </si>
  <si>
    <t>空调制冷配件自动化生产技术改造项目</t>
  </si>
  <si>
    <t>广东顺德金艺林家具实业有限公司</t>
  </si>
  <si>
    <t>广东顺德金艺林家具实业有限公司电子塑料零配件高效智能生产线技术改造项目</t>
  </si>
  <si>
    <t>佛山市顺德区恒百健塑料制品有限公司</t>
  </si>
  <si>
    <t>恒百健公司高性能微波炉/桌面炉环保注塑制品生产线技术改造项目</t>
  </si>
  <si>
    <t>广东思敏医疗器械科技有限公司</t>
  </si>
  <si>
    <t>广东思敏医疗器械科技有限公司医用生物制品技术改造项目</t>
  </si>
  <si>
    <t>广东星徽精密制造股份有限公司</t>
  </si>
  <si>
    <t>高精密五金连接件自动化生产技术改造项目</t>
  </si>
  <si>
    <t>佛山市顺德区北滘镇恒汇昌绝缘材料有限公司</t>
  </si>
  <si>
    <t>佛山市顺德区北滘镇恒汇昌绝缘材料有限公司扩产增效技术改造项目</t>
  </si>
  <si>
    <t>佛山市顺德区四季阳光电子科技有限公司</t>
  </si>
  <si>
    <t>数码管、数码屏生产线技术改造项目</t>
  </si>
  <si>
    <t>广东尚研电子科技股份有限公司</t>
  </si>
  <si>
    <t>精密电子智造基地扩产增效技术改造项目</t>
  </si>
  <si>
    <t>佛山市顺德区康正卫生材料有限公司</t>
  </si>
  <si>
    <t>佛山市顺德区康正卫生材料有限公司生产线技术改造项目</t>
  </si>
  <si>
    <t>佛山市顺德区思睿德电器有限公司</t>
  </si>
  <si>
    <t>佛山市顺德区思睿德电器有限公司泳池热泵生产
线技术改造项目</t>
  </si>
  <si>
    <t>广东顺德浦罗迪克智能科技有限公司</t>
  </si>
  <si>
    <t>广东顺德浦罗迪克智能科技有限公司智能小家电生产线技术改造项目</t>
  </si>
  <si>
    <t>佛山市顺德区汇晖金属制品有限公司</t>
  </si>
  <si>
    <t>项目1-铸铝端盖生产自动化技术改造项目</t>
  </si>
  <si>
    <t>科思创树脂制造（佛山）有限公司</t>
  </si>
  <si>
    <t>涂料树脂生产线清洁化技术改造项目</t>
  </si>
  <si>
    <t>佛山市顺德区东晶机电实业有限公司</t>
  </si>
  <si>
    <t>东晶机电实业有限公司电机定子转子扩产增效技术改造项目</t>
  </si>
  <si>
    <t>佛山市美的清湖净水设备有限公司</t>
  </si>
  <si>
    <t>美的清湖净水公司净水产品智能制造技术改造项目</t>
  </si>
  <si>
    <t>广东纯米电器科技有限公司</t>
  </si>
  <si>
    <t>广东纯米电器科技有限公司自动化生产车间技术改造项目</t>
  </si>
  <si>
    <t>广东威奇电工材料有限公司</t>
  </si>
  <si>
    <t>广东威奇电工材料有限公司漆包线检验平台升级技术改造项目</t>
  </si>
  <si>
    <t>广东丰明电子科技有限公司</t>
  </si>
  <si>
    <t>广东丰明电子科技有限公司高性能薄膜电容器高效自动化生产线技术改造项目</t>
  </si>
  <si>
    <t>广东丰明电子科技有限公司薄膜电容器产能提升自动化设备升级技术改造项目</t>
  </si>
  <si>
    <t>佛山市心静电磁科技有限公司</t>
  </si>
  <si>
    <t>电磁线圈盘扩产增效技术改造项目</t>
  </si>
  <si>
    <t>佛山东柳自动化科技有限公司</t>
  </si>
  <si>
    <t>佛山东柳自动化科技有限公司制冷设备自动生产线技术改造项目</t>
  </si>
  <si>
    <t>佛山市顺德区南华绝缘材料有限公司</t>
  </si>
  <si>
    <t>佛山市顺德区南华绝缘材料有限公司高效绝缘材料生产技术改造项目</t>
  </si>
  <si>
    <t>佛山市新雨润食品有限公司</t>
  </si>
  <si>
    <t>佛山市新雨润食品有限公司高品质肉制品加工生产线技术改造项目</t>
  </si>
  <si>
    <t>广东罗德曼智能装备科技有限公司</t>
  </si>
  <si>
    <t>广东罗德曼智能装备科技有限公司自动化设备技术改造项目</t>
  </si>
  <si>
    <t>佛山市顺德区乐普达电机有限公司</t>
  </si>
  <si>
    <t>节能小家电微电机自动化生产技术改造项目</t>
  </si>
  <si>
    <t>广东美的厨房电器制造有限公司</t>
  </si>
  <si>
    <t>厨电数字化工厂建设技术改造项目</t>
  </si>
  <si>
    <t>广东顺德纪明新材料有限公司</t>
  </si>
  <si>
    <t>广东顺德纪明新材料有限公司高分子化合物研发中心技术改造项目</t>
  </si>
  <si>
    <t>广东顺德日清食品有限公司</t>
  </si>
  <si>
    <t>广东顺德日清食品有限公司第三工厂扩产增效技术改造项目</t>
  </si>
  <si>
    <t>广东润鼎科技有限公司</t>
  </si>
  <si>
    <t>广东润鼎科技有限公司印刷技术改造项目</t>
  </si>
  <si>
    <t>佛山市威灵洗涤电机制造有限公司</t>
  </si>
  <si>
    <t>高效节能环保洗涤电机自动化技术改造项目</t>
  </si>
  <si>
    <t>佛山市顺德区伊戈尔电力科技有限公司</t>
  </si>
  <si>
    <t>佛山市顺德区伊戈尔电力科技有限公司新能源用变压器生产技术改造项目</t>
  </si>
  <si>
    <t>广东伊戈尔智能电器有限公司</t>
  </si>
  <si>
    <t>广东伊戈尔智能电器有限公司车载电源生产线技术改造项目</t>
  </si>
  <si>
    <t>广东长珠新材料科技有限公司</t>
  </si>
  <si>
    <t>长珠新材料公司年产150万片玻璃技术改造项目</t>
  </si>
  <si>
    <t>佛山市顺德区恒顺杰电子有限公司</t>
  </si>
  <si>
    <t>佛山市顺德区恒顺杰电子有限公司电磁线圈、散热器及组件自动化生产智能提升技术改造项目</t>
  </si>
  <si>
    <t>佛山市伊戈尔电子有限公司</t>
  </si>
  <si>
    <t>伊戈尔电子LED驱动电源、充电器生产车间技术改造项目</t>
  </si>
  <si>
    <t>广东金客厨房科技有限公司</t>
  </si>
  <si>
    <t>广东金客厨房科技有限公司洗碗机碗篮五金配件
自动化生产技术改造项目</t>
  </si>
  <si>
    <t>佛山市龙翀金属制品有限公司</t>
  </si>
  <si>
    <t>不锈钢管自动成型生产线第一期技术改造项目</t>
  </si>
  <si>
    <t>广东顺德华机机械实业有限公司</t>
  </si>
  <si>
    <t>广东顺德华机机械实业有限公司食品机械自动化生产车间技术改造项目</t>
  </si>
  <si>
    <t>佛山市沃德沃特环保科技有限公司</t>
  </si>
  <si>
    <t>佛山市沃德沃特环保科技有限公司家用净水产品生产线技术改造项目</t>
  </si>
  <si>
    <t>广东德尔玛科技股份有限公司</t>
  </si>
  <si>
    <t>广东德尔玛科技股份有限公司精品生活小家电智能生产线升级技术改造项目</t>
  </si>
  <si>
    <t>广东德尔玛科技股份有限公司智能小家电数字工厂技术改造项目</t>
  </si>
  <si>
    <t>广东敏卓机电股份有限公司</t>
  </si>
  <si>
    <t>广东敏卓机电股份有限公司步进、罩极、同步、定时器、数控车间扩容扩能技术改造项目</t>
  </si>
  <si>
    <t>广东圆融新材料有限公司</t>
  </si>
  <si>
    <t>广东圆融新材料有限公司改性材料智能化生产线及实验室技术改造项目</t>
  </si>
  <si>
    <t>佛山市顺德区丰瀛食品有限公司</t>
  </si>
  <si>
    <t>佛山市顺德区丰瀛食品有限公司食品加工生产技术改造项目</t>
  </si>
  <si>
    <t>广东法迪奥厨卫科技有限公司</t>
  </si>
  <si>
    <t>广东法迪奥厨卫科技有限公司橱柜自动化产线技术改造项目</t>
  </si>
  <si>
    <t>佛山市新兴业玻璃有限公司</t>
  </si>
  <si>
    <t>高强度防爆玻璃生产线技术改造项目</t>
  </si>
  <si>
    <t>佛山市新兴业玻璃有限公司超长、超宽、超厚特种玻璃生产线技术改造项目</t>
  </si>
  <si>
    <t>佛山市朗特电机有限公司</t>
  </si>
  <si>
    <t>高效节能集中式绕组永磁同步电机技术改造项目</t>
  </si>
  <si>
    <t>佛山市顺德区永业塑兴包装有限公司</t>
  </si>
  <si>
    <t>永业塑兴公司普通车间改建无尘净化车间及自动化生产技术改造项目</t>
  </si>
  <si>
    <t>广东绿之彩科技股份有限公司</t>
  </si>
  <si>
    <t>广东绿之彩科技股份有限公司高精度环保多色印刷自动化生产线技术改造项目</t>
  </si>
  <si>
    <t>专家核定拟奖补金额：139.22万元，因企业获批2022年佛山市数字化智能化示范车间（200万），所以核减2022年获取奖补金额200万，最终拟奖补金额0万元。</t>
  </si>
  <si>
    <t>广东绿之彩科技股份有限公司环保型印刷品生产线数字化、智能化技术改造项目</t>
  </si>
  <si>
    <t>广东思创达铝业科技有限公司</t>
  </si>
  <si>
    <t>广东思创达铝业科技有限公司数字化节能高效铝型材生产线技术改造项目</t>
  </si>
  <si>
    <t>佛山市利凯达金属材料精密加工有限公司</t>
  </si>
  <si>
    <t>利凯达金属材料精密加工技术改造项目</t>
  </si>
  <si>
    <t>斯多里机械（广东）有限公司</t>
  </si>
  <si>
    <t>斯多里专用制罐设备扩产增效技术改造项目</t>
  </si>
  <si>
    <t>佛山市松川机械设备有限公司</t>
  </si>
  <si>
    <t>包装机械零部件生产自动化技术改造项目</t>
  </si>
  <si>
    <t>广东世创金属科技股份有限公司</t>
  </si>
  <si>
    <t>广东世创金属科技股份有限公司热处理加工生产线智能技术改造项目</t>
  </si>
  <si>
    <t>佛山市鑫欧可机电有限公司</t>
  </si>
  <si>
    <t>佛山市鑫欧可机电有限公司交叉滚子导轨的生产线技术改造项目</t>
  </si>
  <si>
    <t>科达制造股份有限公司</t>
  </si>
  <si>
    <t>科达制造股份有限公司全球建材机械先进制造中心技术改造项目</t>
  </si>
  <si>
    <t>佛山市顺德区朴田电器有限公司</t>
  </si>
  <si>
    <t>压缩机焊接线部分工艺变更及自动化技术改造项目</t>
  </si>
  <si>
    <t>广东美芝制冷设备有限公司</t>
  </si>
  <si>
    <t>美芝压缩机生产检测及配套设备技术改造项目</t>
  </si>
  <si>
    <t>美芝制冷生产能力改善（一期）技术改造项目</t>
  </si>
  <si>
    <t>美芝制冷空调压缩机生产线加工能力提升技术改造项目</t>
  </si>
  <si>
    <t>美芝制冷公司设备生产智能化提升技术改造项目</t>
  </si>
  <si>
    <t>美芝制冷公司压缩机智能化研发与测试技术改造项目</t>
  </si>
  <si>
    <t>美芝制冷公司新一代压缩机数字化实验室技术改造项目</t>
  </si>
  <si>
    <t>佛山市顺德三泰能源投资有限公司</t>
  </si>
  <si>
    <t>佛山顺德五沙（宽原）大数据中心（一期）节能溴
化锂制冷生产过程技术改造项目</t>
  </si>
  <si>
    <t>佛山市顺德五沙热电有限公司</t>
  </si>
  <si>
    <t>五沙热电公司#1、#2机组无蒸汽启动及锅炉空预器技术改造项目</t>
  </si>
  <si>
    <t>佛山市建春友金属科技有限公司</t>
  </si>
  <si>
    <t>不锈钢深加工产品厂房三自动化技术改造项目</t>
  </si>
  <si>
    <t>佛山市飞月电热科技有限公司</t>
  </si>
  <si>
    <t>电热器件生产自动化技术改造项目</t>
  </si>
  <si>
    <t>广东华润顺峰药业有限公司</t>
  </si>
  <si>
    <t>华润顺峰药业医护车间自动化生产线升级技术改造项目</t>
  </si>
  <si>
    <t>广东圣特斯数控设备有限公司</t>
  </si>
  <si>
    <t>圣特斯数控设备有限公司数控加工装备高精度主轴及刀塔智能制造技术改造项目</t>
  </si>
  <si>
    <t>佛山顶锋日嘉模具有限公司</t>
  </si>
  <si>
    <t>模具加工设备更新技术改造项目</t>
  </si>
  <si>
    <t>丰田合成(佛山)橡塑有限公司</t>
  </si>
  <si>
    <t>汽车橡塑部品自动组装成型技术改造项目</t>
  </si>
  <si>
    <t>丰田合成(佛山)橡塑有限公司高效自动化汽车密封件及机能部件生产线技术改造项目</t>
  </si>
  <si>
    <t>佛山市顺德区大磐电器实业有限公司</t>
  </si>
  <si>
    <t>半导体制冷设备智能厂房技术改造项目</t>
  </si>
  <si>
    <t>佛山东海理化汽车部件有限公司</t>
  </si>
  <si>
    <t>汽车智能开关、智能锁及智能电子产品生产线技术改造项目</t>
  </si>
  <si>
    <t>佛山东海理化汽车部件有限公司汽车智能开关、智能锁及智能电子产品自动化生产线技术改造项目</t>
  </si>
  <si>
    <t>广东美博智能环境设备有限公司</t>
  </si>
  <si>
    <t>广东美博新能效天花机、风管机、空气能热水机扩产增效技术改造项目</t>
  </si>
  <si>
    <t>广东万家乐燃气具有限公司</t>
  </si>
  <si>
    <t>零冷水热水器生产技术改造项目</t>
  </si>
  <si>
    <t>面向5G的数字化工厂技术改造项目</t>
  </si>
  <si>
    <t>广东孚延盛科技有限公司</t>
  </si>
  <si>
    <t>脂肪酸酯生产线升级技术改造项目</t>
  </si>
  <si>
    <t>广东金榜新材料有限公司</t>
  </si>
  <si>
    <t>塑料制品智能化生产线技术改造项目</t>
  </si>
  <si>
    <t>广东三胜电器股份有限公司</t>
  </si>
  <si>
    <t>广东三胜电器股份有限公司二期厂房建设及电器自动化生产线扩建技术改造项目</t>
  </si>
  <si>
    <t>广东国盛荣精密机械有限公司</t>
  </si>
  <si>
    <t>汽车废气再循环控制系统及汽车其他零部件生产线技术改造项目</t>
  </si>
  <si>
    <t>佛山鑫宝晟模具有限公司</t>
  </si>
  <si>
    <t>佛山鑫宝晨模具有限公司汽车模具生产线提质增效扩建技术改造项目</t>
  </si>
  <si>
    <t>佛山市顺德区阿波罗环保器材有限公司</t>
  </si>
  <si>
    <t>高性能净化材料生产基地技术改造项目</t>
  </si>
  <si>
    <t>丰田合成（佛山）汽车部品有限公司</t>
  </si>
  <si>
    <t>丰田合成（佛山）汽车部品有限公司新厂房及智能化数字化升级制造技术改造项目</t>
  </si>
  <si>
    <t>丰田合成（佛山）汽车部品有限公司汽车部品智能化生产技术改造项目</t>
  </si>
  <si>
    <t>丰田合成（佛山）汽车部品有限公司汽车部品机器人生产线技术改造项目</t>
  </si>
  <si>
    <t>广东莱尔新材料科技股份有限公司</t>
  </si>
  <si>
    <t>功能性涂布胶膜智能化生产线技术改造项目</t>
  </si>
  <si>
    <t>广东莱尔新材料科技股份有限公司功能性涂布胶膜研发和加工能力提升技术改造项目</t>
  </si>
  <si>
    <t>广东精工智能系统有限公司</t>
  </si>
  <si>
    <t>广东精工智能系统有限公司智能装备生产技术改造项目</t>
  </si>
  <si>
    <t>广东伊之密精密注压科技有限公司</t>
  </si>
  <si>
    <t>伊之密绿色节能注塑机增资扩建技术改造项目</t>
  </si>
  <si>
    <r>
      <rPr>
        <sz val="10"/>
        <rFont val="宋体"/>
        <charset val="134"/>
      </rPr>
      <t>建安：</t>
    </r>
    <r>
      <rPr>
        <sz val="10"/>
        <rFont val="宋体"/>
        <charset val="0"/>
      </rPr>
      <t>37</t>
    </r>
    <r>
      <rPr>
        <sz val="10"/>
        <rFont val="宋体"/>
        <charset val="134"/>
      </rPr>
      <t>页会计师事务所审定</t>
    </r>
    <r>
      <rPr>
        <sz val="10"/>
        <rFont val="宋体"/>
        <charset val="0"/>
      </rPr>
      <t>1047.76</t>
    </r>
    <r>
      <rPr>
        <sz val="10"/>
        <rFont val="宋体"/>
        <charset val="134"/>
      </rPr>
      <t>万为</t>
    </r>
    <r>
      <rPr>
        <sz val="10"/>
        <rFont val="宋体"/>
        <charset val="0"/>
      </rPr>
      <t>85.55</t>
    </r>
    <r>
      <rPr>
        <sz val="10"/>
        <rFont val="宋体"/>
        <charset val="134"/>
      </rPr>
      <t>万，审定</t>
    </r>
    <r>
      <rPr>
        <sz val="10"/>
        <rFont val="宋体"/>
        <charset val="0"/>
      </rPr>
      <t>523.88</t>
    </r>
    <r>
      <rPr>
        <sz val="10"/>
        <rFont val="宋体"/>
        <charset val="134"/>
      </rPr>
      <t>万为</t>
    </r>
    <r>
      <rPr>
        <sz val="10"/>
        <rFont val="宋体"/>
        <charset val="0"/>
      </rPr>
      <t>523.82</t>
    </r>
    <r>
      <rPr>
        <sz val="10"/>
        <rFont val="宋体"/>
        <charset val="134"/>
      </rPr>
      <t>万，以此为准！核减</t>
    </r>
    <r>
      <rPr>
        <sz val="10"/>
        <rFont val="宋体"/>
        <charset val="0"/>
      </rPr>
      <t>962.27</t>
    </r>
    <r>
      <rPr>
        <sz val="10"/>
        <rFont val="宋体"/>
        <charset val="134"/>
      </rPr>
      <t>万；</t>
    </r>
    <r>
      <rPr>
        <sz val="10"/>
        <rFont val="宋体"/>
        <charset val="0"/>
      </rPr>
      <t xml:space="preserve">
</t>
    </r>
    <r>
      <rPr>
        <sz val="10"/>
        <rFont val="宋体"/>
        <charset val="134"/>
      </rPr>
      <t>设备：850页、1276页、1377页、59页、620页按付款与发票从小，分别核减120.55万、7.53万、10.86万、0.06万、26.94万，共165.94万</t>
    </r>
  </si>
  <si>
    <t>佛山市顺德区震德精密机械有限公司</t>
  </si>
  <si>
    <t>塑料注射成型机绿色产业制造基地技术改造项目</t>
  </si>
  <si>
    <t>震德精密机械有限公司智能数控加工中心技术改造项目</t>
  </si>
  <si>
    <t>爱三（佛山）汽车部件有限公司</t>
  </si>
  <si>
    <t>汽车EGR燃油泵及碳罐生产线技术改造项目</t>
  </si>
  <si>
    <t>佛山市威王生活电器有限公司</t>
  </si>
  <si>
    <t>佛山市威王生活电器有限公司家用厨房电器生产设备升级技术改造项目</t>
  </si>
  <si>
    <t>广东斯派科空调设备有限公司</t>
  </si>
  <si>
    <t>广东斯派科空调设备有限公司翅片换热器扩产技术改造项目</t>
  </si>
  <si>
    <t>广东顺德酒厂有限公司</t>
  </si>
  <si>
    <t>广东顺德酒厂有限公司扩建生产车间技术改造项目</t>
  </si>
  <si>
    <t>广东顺德酒厂有限公司酒糟循环利用技术改造项目</t>
  </si>
  <si>
    <t>广东养宝生物制药有限公司</t>
  </si>
  <si>
    <t>动物保健品生产车间技术改造项目</t>
  </si>
  <si>
    <t>佛山村田精密材料有限公司</t>
  </si>
  <si>
    <t>村田五矿公司精密高性能瓷质材料生产车间和自动化仓库技术改造项目</t>
  </si>
  <si>
    <t>植物医生（广东）生物科技有限公司</t>
  </si>
  <si>
    <t>植物医生(广东)生物科技有限公司高效自动化化妆品生产线的技术改造项目</t>
  </si>
  <si>
    <t>广东省惠美庄环保科技有限公司</t>
  </si>
  <si>
    <t>广东省惠美庄环保科技有限公司新型蜂窝纸板环保包装材料和空气净化模块智能生产线技术改造项目</t>
  </si>
  <si>
    <t>广东森海运动用品有限公司</t>
  </si>
  <si>
    <t>轮滑鞋生产线自动化升级技术改造项目</t>
  </si>
  <si>
    <t>广东美肯新能源科技有限公司</t>
  </si>
  <si>
    <t>佛山市美肯冷热节能设备有限公司高效节能空气源热泵机组扩产增效技术改造项目</t>
  </si>
  <si>
    <t>布莱宁（佛山）精密电子机械零件有限公司</t>
  </si>
  <si>
    <t>布莱宁（佛山）精密电子机械零件有限公司自动化多规格机械零件生产设备技术改造项目</t>
  </si>
  <si>
    <t>爱信（佛山）汽车零部件有限公司</t>
  </si>
  <si>
    <t>爱信（佛山）汽车零部件有限公司汽车配件生产车间和仓库智能化技术改造项目</t>
  </si>
  <si>
    <t>佛山市顺德区万怡家居用品有限公司</t>
  </si>
  <si>
    <t>高安全性梯具生产自动化技术改造项目</t>
  </si>
  <si>
    <t>佛山市顺德区东亚汽车部件有限公司</t>
  </si>
  <si>
    <t>汽车零部件成型设备三期自动化技术改造项目</t>
  </si>
  <si>
    <t>汽车尾门生产线技术改造项目</t>
  </si>
  <si>
    <t>汽车零部件装配生产线技术改造项目</t>
  </si>
  <si>
    <t>仪表台生产设备技术改造项目</t>
  </si>
  <si>
    <t>泛仕达机电股份有限公司</t>
  </si>
  <si>
    <t>泛仕达机电股份有限公司高效节能降噪风机自动化技术改造项目</t>
  </si>
  <si>
    <t>中宝华南电子（佛山）有限公司</t>
  </si>
  <si>
    <t>中宝华南电子（佛山）有限公司高性能OA设备电子元器件生产自动化技术改造项目</t>
  </si>
  <si>
    <t>佛山市顺德区舒蜜家热能科技有限公司</t>
  </si>
  <si>
    <t>舒蜜家热能科技家用燃气具及热能供暖设备产线建设技术改造项目</t>
  </si>
  <si>
    <t>佛山市顺德区帝图印刷有限公司</t>
  </si>
  <si>
    <t>帝图公司书刊印刷自动化生产线技术改造项目</t>
  </si>
  <si>
    <t>佛山市润涂电器实业有限公司</t>
  </si>
  <si>
    <t>佛山市润涂电器实业有限公司家电喷涂加工生产线升级技术改造项目</t>
  </si>
  <si>
    <t>佛山市顺德区澳德里金属制品有限公司</t>
  </si>
  <si>
    <t>年产130万件抽屉滑轨产品生产线技术改造项目</t>
  </si>
  <si>
    <t>佛山市顺德区禾荣食品有限公司</t>
  </si>
  <si>
    <t>佛山市顺德区禾荣食品有限公司高效冷冻烤鳗鱼生产线技术改造项目</t>
  </si>
  <si>
    <t>广东博京电气有限公司</t>
  </si>
  <si>
    <t>广东博京电气有限公司制冷设备数智生产基地技术改造项目</t>
  </si>
  <si>
    <t>广东欣骏电器有限公司</t>
  </si>
  <si>
    <t>广东欣骏电器有限公司高效智能电风扇生产自动化技术改造项目</t>
  </si>
  <si>
    <t>佛山市金钜琪伟压铸有限公司</t>
  </si>
  <si>
    <t>佛山市金钜琪伟压铸有限公司铝合金压铸件高效生产设备技术改造项目</t>
  </si>
  <si>
    <t>佛山曜世新材料科技有限公司</t>
  </si>
  <si>
    <t>佛山曜世新材料科技有限公司非金属矿物产品自动化产线技术改造项目</t>
  </si>
  <si>
    <t>佛山曜世新材料科技有限公司金刚石片智能车间技术改造项目</t>
  </si>
  <si>
    <t>广东顺德新感动卫生用品有限公司</t>
  </si>
  <si>
    <t>广东顺德新感动卫生用品有限公司全伺服生产线技术改造项目</t>
  </si>
  <si>
    <t>佛山市世普科技照明有限公司</t>
  </si>
  <si>
    <t>世普公司生产车间扩产增效技术改造项目</t>
  </si>
  <si>
    <t>佛山市顺德区朗晨电器制造有限公司</t>
  </si>
  <si>
    <t>母婴用品生产车间技术改造项目</t>
  </si>
  <si>
    <t>佛山市顺德区雪特朗电器有限公司</t>
  </si>
  <si>
    <t>高端咖啡机扩产增效技术改造项目</t>
  </si>
  <si>
    <t>佛山市顺德区振峰塑料模具制造有限公司</t>
  </si>
  <si>
    <t>振峰公司塑料制品扩产增效技术改造项目</t>
  </si>
  <si>
    <t>佛山市港冠电子有限公司</t>
  </si>
  <si>
    <t>佛山市港冠电子有限公司技术改造迁建项目</t>
  </si>
  <si>
    <t>广东顺德欧宁科技电器有限公司</t>
  </si>
  <si>
    <t>欧宁蒸压空炸一体机新产品技术改造项目</t>
  </si>
  <si>
    <t>广东伟经家居制品有限公司</t>
  </si>
  <si>
    <t>家居金属制品自动化生产技术改造项目</t>
  </si>
  <si>
    <t>佛山市顺德区展图塑料五金制品有限公司</t>
  </si>
  <si>
    <t xml:space="preserve">佛山市顺德区展图塑料五金有限公司家电类产品智能自动化生产技术改造项目
</t>
  </si>
  <si>
    <t>佛山市万特电机有限公司</t>
  </si>
  <si>
    <t>佛山市万特电机有限公司先进电机类产品智能化自动生产技术改造</t>
  </si>
  <si>
    <t>广东普飞酒店用品有限公司</t>
  </si>
  <si>
    <t>广东普飞酒店用品有限公司自动化技术改造项目</t>
  </si>
  <si>
    <t>广东钻厨电器有限公司</t>
  </si>
  <si>
    <t>智能厨师机自动化生产技术改造项目</t>
  </si>
  <si>
    <t>广东凯贝斯数控设备有限公司</t>
  </si>
  <si>
    <t>凯贝斯数控设备生产线升级技术改造项目</t>
  </si>
  <si>
    <t>佛山汉腾生物科技有限公司</t>
  </si>
  <si>
    <t>汉腾工厂（一期）智能化技术改造项目</t>
  </si>
  <si>
    <t>佛山市顺德区添进钢铁实业有限公司</t>
  </si>
  <si>
    <t>添进钢材纵横剪切加工自动化生产线技术改造项目</t>
  </si>
  <si>
    <t>佛山市百斯特电器科技有限公司</t>
  </si>
  <si>
    <t>佛山市百斯特电器科技有限公司洗碗机生产线扩产增效技术改造项目</t>
  </si>
  <si>
    <t>佛山市加豪钢铁加工有限公司</t>
  </si>
  <si>
    <t>佛山市加豪钢铁加工有限公司数控钢带自动化生产技术改造项目</t>
  </si>
  <si>
    <t>佛山市金业和金属制品有限公司</t>
  </si>
  <si>
    <t>佛山市金业和金属制品有限公司金属材料飞剪校平生产线技术改造项目</t>
  </si>
  <si>
    <t>佛山市铁丰实业投资有限公司</t>
  </si>
  <si>
    <t>佛山市铁丰实业投资有限公司高精密直缝焊管技术改造项目</t>
  </si>
  <si>
    <t>广东华顺电机科技有限公司</t>
  </si>
  <si>
    <t>华顺高精密电机提质增效生产技术改造项目</t>
  </si>
  <si>
    <t>佛山市顺德区恒照鑫电器有限公司</t>
  </si>
  <si>
    <t>佛山市顺德区恒照鑫电器有限公司高效能电磁线圈自动化生产线技术改造项目</t>
  </si>
  <si>
    <t>佛山市乐华恒业厨卫有限公司</t>
  </si>
  <si>
    <t>智能卫浴产品高效提质生产技术改造项目</t>
  </si>
  <si>
    <t>智能马桶盖自动化生产线升级技术改造项目</t>
  </si>
  <si>
    <t>佛山市乐华恒业厨卫有限公司卫浴产品智能数字化升级制造技术改造项目</t>
  </si>
  <si>
    <t>佛山市乐华恒业厨卫有限公司智能马桶生产线技术改造项目</t>
  </si>
  <si>
    <t>佛山市兆申金属制品有限公司</t>
  </si>
  <si>
    <t>金属卷板飞剪分条加工生产线智能化技术改造项目</t>
  </si>
  <si>
    <t>佛山市顺德乐星汽车科技有限公司</t>
  </si>
  <si>
    <t>佛山市顺德乐星汽车科技有限公司汽车配件生产线提质增效技术改造项目</t>
  </si>
  <si>
    <t>广东东箭汽车智能系统有限公司</t>
  </si>
  <si>
    <t>广东东箭汽车智能系统有限公司汽车智能化改装产品生产线技术改造项目</t>
  </si>
  <si>
    <t>佛山市顺德区嘉乐华印刷有限公司</t>
  </si>
  <si>
    <t>嘉乐华四色平板胶印印刷生产线自动化技术改造项目</t>
  </si>
  <si>
    <t>广东维正环保机电工程有限公司</t>
  </si>
  <si>
    <t>广东维正机电工程有限公司专用环保设备提质增产技术改造项目</t>
  </si>
  <si>
    <t>广东东箭汽车科技股份有限公司</t>
  </si>
  <si>
    <t>汽车外饰改装件智能制造升级建设技术改造项目</t>
  </si>
  <si>
    <t>佛山市诺一燃控科技有限公司</t>
  </si>
  <si>
    <t>佛山诺一精密燃气阀件生产线技术改造项目</t>
  </si>
  <si>
    <t>佛山诺一高效节能自动化集成燃控设备生产线技术改造项目</t>
  </si>
  <si>
    <t>佛山市顺德区汇达电路板有限公司</t>
  </si>
  <si>
    <t>汇达公司智能化电路板生产线技术改造项目</t>
  </si>
  <si>
    <t>佛山市顺德区腾锵金属制品有限公司</t>
  </si>
  <si>
    <t>佛山市顺德区腾锵金属制品有限公司高精度注塑模架智能化技术改造项目</t>
  </si>
  <si>
    <t>佛山市高沃德机械有限公司</t>
  </si>
  <si>
    <t>精密机械零配件智能化生产线技术改造项目</t>
  </si>
  <si>
    <t>佛山市越鑫模具有限公司</t>
  </si>
  <si>
    <t>精密塑胶模具扩产增效技术改造项目</t>
  </si>
  <si>
    <t>广东高洁丽科技有限公司</t>
  </si>
  <si>
    <t>佛山市顺德区高洁丽塑料包装有限公司日化包装
塑料制品产能提升技术改造项目</t>
  </si>
  <si>
    <t>广东锦力电器有限公司</t>
  </si>
  <si>
    <t>生产效率提升技术改造项目</t>
  </si>
  <si>
    <t>广东锦力电器有限公司三旧技术改造项目</t>
  </si>
  <si>
    <t>佛山市蓝林新材料科技有限公司</t>
  </si>
  <si>
    <t>佛山市蓝林新材料科技有限公司环保扩产粉末涂料智能化生产线技术改造项目</t>
  </si>
  <si>
    <t>广东顺德奥为德科技有限公司</t>
  </si>
  <si>
    <t>家电智能化生产技术改造项目</t>
  </si>
  <si>
    <t>佛山市世雄光电设备科技有限公司</t>
  </si>
  <si>
    <t>佛山市世雄光电照明电器有限公司电器五金件冲压成型技术改造项目</t>
  </si>
  <si>
    <t>佛山市凌洋精工机械制造有限公司</t>
  </si>
  <si>
    <t>注塑机精密五金配件智能化生产技术改造项目</t>
  </si>
  <si>
    <t>佛山百峻五金电器有限公司</t>
  </si>
  <si>
    <t>佛山百峻五金电器有限公司自动化生产基地技术改造项目</t>
  </si>
  <si>
    <t>佛山市弘盛德色母新材料有限公司</t>
  </si>
  <si>
    <t>佛山市弘盛德色母新材料有限公司色母扩产增效技术改造项目</t>
  </si>
  <si>
    <t>赛特莱特（佛山）塑胶制品有限公司</t>
  </si>
  <si>
    <t>设备更新升级技术改造项目</t>
  </si>
  <si>
    <t>佛山芷晓五金制品有限公司</t>
  </si>
  <si>
    <t>电磁阀生产工艺技术改造项目</t>
  </si>
  <si>
    <t>广东俊朗松田电器有限公司</t>
  </si>
  <si>
    <t>开关插座生产线扩产增效技术改造项目</t>
  </si>
  <si>
    <t>广东俊朗松田电器有限公司生产车间扩产增效技术改造项目</t>
  </si>
  <si>
    <t>广东图特精密五金科技股份有限公司</t>
  </si>
  <si>
    <t>广东图特家居科技股份有限公司家居功能五金智能化生产线技术改造项目</t>
  </si>
  <si>
    <t>广东碧丽饮水设备有限公司</t>
  </si>
  <si>
    <t>广东碧丽饮水设备有限公司智能环保饮水设备扩产增效技术改造项目</t>
  </si>
  <si>
    <t>佛山市顺德区巨科电器有限公司</t>
  </si>
  <si>
    <t>超声波加湿器扩产增效技术改造项目</t>
  </si>
  <si>
    <t>广东迈特斐薄膜科技有限公司</t>
  </si>
  <si>
    <t>新能源电力电容器金属化超薄膜生产技术改造项目</t>
  </si>
  <si>
    <t>佛山市顺德区奥创电器有限公司</t>
  </si>
  <si>
    <t>电路板表面抗氧化处理自动化生产线技术改造项目</t>
  </si>
  <si>
    <t>广东福田电器有限公司</t>
  </si>
  <si>
    <t>开关插座自动化生产线技术改造项目</t>
  </si>
  <si>
    <t>广东亚当斯金属精密制造有限公司</t>
  </si>
  <si>
    <t>精密铰链生产线智能化技术改造项目</t>
  </si>
  <si>
    <t>佛山市顺德区科能实业有限公司</t>
  </si>
  <si>
    <t>门窗抗冲整合摩擦铰链及内倒窗儿童安全锁自动化技术改造项目</t>
  </si>
  <si>
    <t>斯特华（佛山）磁材有限公司</t>
  </si>
  <si>
    <t>电感生产线技术改造项目</t>
  </si>
  <si>
    <t>佛山市顺德区骏达电子有限公司</t>
  </si>
  <si>
    <t>佛山市顺德区骏达电子有限公司2020年度技术改造项目</t>
  </si>
  <si>
    <t>广东顺德巨佳五金电器实业有限公司</t>
  </si>
  <si>
    <t>广东顺德巨佳五金电器实业有限公司公司家电配件注塑成型自动化设备技术改造项目</t>
  </si>
  <si>
    <t>广东东泰五金精密制造有限公司</t>
  </si>
  <si>
    <t>广东东泰五金精密制造有限公司私人订制高品质功能家居五金生产技术改造项目</t>
  </si>
  <si>
    <t>美式铰链扩产增效技术改造项目</t>
  </si>
  <si>
    <t>佛山市顺德区华瑞达包装制品有限公司</t>
  </si>
  <si>
    <t>佛山市顺德区华瑞达包装制品有限公司包装制品生产线自动化技术改造项目</t>
  </si>
  <si>
    <t>佛山市业航电器有限公司</t>
  </si>
  <si>
    <t>佛山市业航电器有限公司高品质日用小家电生产技术改造项目</t>
  </si>
  <si>
    <t>佛山市顺德区吉孚电器有限公司</t>
  </si>
  <si>
    <t>佛山市顺德区吉孚电器有限公司节能减排燃气灶生产技术改造项目</t>
  </si>
  <si>
    <t>广东富华机械装备制造有限公司</t>
  </si>
  <si>
    <t>特种集装箱生产线产能提升技术改造项目</t>
  </si>
  <si>
    <t>集装箱零部件自动化生产技术改造项目</t>
  </si>
  <si>
    <t>集装箱自动化加工装配技术改造项目</t>
  </si>
  <si>
    <t>佛山市顺德区凯祥电器有限公司</t>
  </si>
  <si>
    <t>高效电路控制板自动化智能生产线技术改造项目</t>
  </si>
  <si>
    <t>佛山市顺德区正京机械有限公司</t>
  </si>
  <si>
    <t>佛山市顺德区正京机械有限公司机械钢结构件生产加工设备技术改造项目</t>
  </si>
  <si>
    <t>广东丰泽电工制造有限公司</t>
  </si>
  <si>
    <t>丰泽电工产品产业化提升技术改造项目</t>
  </si>
  <si>
    <t>丰泽公司二期厂房产业化提升技术改造项目</t>
  </si>
  <si>
    <t>佛山市顺德区旺海饲料实业有限公司</t>
  </si>
  <si>
    <t>佛山市顺德区旺海饲料实业有限公司饲料生产线升级技术改造项目</t>
  </si>
  <si>
    <t>佛山市小熊智能电器有限公司</t>
  </si>
  <si>
    <t>小熊智能创意小家电自动化生产技术改造项目</t>
  </si>
  <si>
    <t>广东美智智能科技有限公司</t>
  </si>
  <si>
    <t>美智公司车间生产线、数字化设备和系统技术升级改造项目</t>
  </si>
  <si>
    <t>佛山市顺德区键合电子有限公司</t>
  </si>
  <si>
    <t>键合呼吸类医疗器械生产线技术改造项目</t>
  </si>
  <si>
    <t>佛山市恒美德模具材料有限公司</t>
  </si>
  <si>
    <t>恒美德金属配件扩产增效技术改造项目</t>
  </si>
  <si>
    <t>广东贝迪智能科技有限公司</t>
  </si>
  <si>
    <t>精密齿轮加工生产线技术改造项目</t>
  </si>
  <si>
    <t>广东日昇智能科技有限公司</t>
  </si>
  <si>
    <t>广东日昇智能科技有限公司电子设备智能化生产线技术改造项目</t>
  </si>
  <si>
    <t>佛山市顺德区钜荣金属制品有限公司</t>
  </si>
  <si>
    <t>佛山市顺德区钜荣金属制品有限公司厂房和生产设备升级技术改造项目</t>
  </si>
  <si>
    <t>佛山市顺德区百辉食品有限公司</t>
  </si>
  <si>
    <t>新型食品增资扩产技术改造项目</t>
  </si>
  <si>
    <t>广东炬森精密科技股份有限公司</t>
  </si>
  <si>
    <t>广东炬森五金精密制造有限公司滑轨智能化技术改造项目</t>
  </si>
  <si>
    <t>广东炬森五金精密制造有限公司精密铰链智能化技术改造项目</t>
  </si>
  <si>
    <t>广东炬森五金精密制造有限公司家居五金智能化生产线技术改造项目</t>
  </si>
  <si>
    <t>广东奥特龙电器制造有限公司</t>
  </si>
  <si>
    <t>广东奥特龙电器制造有限公司自动化生产线技术改造项目</t>
  </si>
  <si>
    <t>佛山市瑞顺沣科技有限公司</t>
  </si>
  <si>
    <t>佛山市瑞顺沣科技有限公司高效精密注塑模具生产技术改造
项目</t>
  </si>
  <si>
    <t>广东小熊科技有限公司</t>
  </si>
  <si>
    <t>小熊科技创意小家电自动化生产线升级改造项目</t>
  </si>
  <si>
    <t>广东金思达家居五金有限公司</t>
  </si>
  <si>
    <t>广东金思达家居五金有限公司滑轨CNC数控生产自动化技术改造项目</t>
  </si>
  <si>
    <t>广东日洋电机有限公司</t>
  </si>
  <si>
    <t>广东日洋电机有限公司吊扇自动化生产线技术改造项目</t>
  </si>
  <si>
    <t>广东信华电器有限公司</t>
  </si>
  <si>
    <t>广东信华电器有限公司高效节能LED照明灯具自动化生产线技术改造项目</t>
  </si>
  <si>
    <t>佛山市创造者机械有限公司</t>
  </si>
  <si>
    <t>佛山市创造者机械有限公司高品质塑料机械设备技术改造项目</t>
  </si>
  <si>
    <t>佛山市顺德区凯宝纸品有限公司</t>
  </si>
  <si>
    <t>佛山市顺德区凯宝纸品有限公司技术改造项目</t>
  </si>
  <si>
    <t>佛山市顺德区荣亨纸类制品有限公司</t>
  </si>
  <si>
    <t>佛山市顺德区荣亨六色印刷技术改造项目</t>
  </si>
  <si>
    <t>广东省佛山市顺德区宝志织造有限公司</t>
  </si>
  <si>
    <t>广东省佛山市顺德区宝志织造有限公司高品质纺织面料生产技术改造项目</t>
  </si>
  <si>
    <t>广东南兴天虹果仁制品有限公司</t>
  </si>
  <si>
    <t>南兴天虹车间智能自动化生产线及实验室升级技术改造项目</t>
  </si>
  <si>
    <t>佛山市顺德彩辉纺织集团有限公司</t>
  </si>
  <si>
    <t>针织丝光棉绿色生产节能减排技术支撑示范平台建设技术改造项目</t>
  </si>
  <si>
    <t>佛山市顺德区特普高实业有限公司</t>
  </si>
  <si>
    <t>佛山市顺德区特普高实业有限公司干燥剂包装复合机生产线扩建技术改造项目</t>
  </si>
  <si>
    <t>佛山市欧贝盛科技有限公司</t>
  </si>
  <si>
    <t>佛山市欧贝盛科技有限公司柔性舒适可穿戴纺织品技术改造项目</t>
  </si>
  <si>
    <t>佛山市金富岛家具制造有限公司</t>
  </si>
  <si>
    <t>佛山市金富岛家具制造有限公司高品质家具技术改造项目</t>
  </si>
  <si>
    <t>广东国为公共家具有限公司</t>
  </si>
  <si>
    <t>家具生产线自动化升级技术改造项目</t>
  </si>
  <si>
    <t>广东瀚秋智能装备股份有限公司</t>
  </si>
  <si>
    <t>数字化智能环保涂饰生产线装备增资扩产技术改造项目</t>
  </si>
  <si>
    <t>广东雄辉市政公用工程有限公司</t>
  </si>
  <si>
    <t>广东雄辉市政公用工程有限公司高效环保沥青生产车间技术改造项目</t>
  </si>
  <si>
    <t>佛山市顺德区东邦化纤有限公司</t>
  </si>
  <si>
    <t>佛山市顺德区东邦化纤有限公司涤纶短纤维生产线技术改造项目</t>
  </si>
  <si>
    <t>佛山市精一家具有限公司</t>
  </si>
  <si>
    <t>佛山市精一家具有限公司增资扩产技术改造项目</t>
  </si>
  <si>
    <t>佛山市凯的家具有限公司</t>
  </si>
  <si>
    <t>佛山市凯的家具有限公司现代家具生产技术改造项目</t>
  </si>
  <si>
    <t>广东优铸精密机械股份有限公司</t>
  </si>
  <si>
    <t>广东优铸精密机械股份有限公司增资扩产技术改造项目</t>
  </si>
  <si>
    <t>广东德弘重工有限公司</t>
  </si>
  <si>
    <t>广东德弘重工有限公司高端家具装备智能制造生产线技术改造项目</t>
  </si>
  <si>
    <t>佛山市卓凡空间家具有限公司</t>
  </si>
  <si>
    <t>佛山市卓凡空间家具有限公司家具生产车间技术改造项目</t>
  </si>
  <si>
    <t>佛山市智城汇纺织科技有限公司</t>
  </si>
  <si>
    <t>佛山市智城汇纺织科技有限公司高品质纺织用品生产技术改造项目</t>
  </si>
  <si>
    <t>佛山市天斯五金有限公司</t>
  </si>
  <si>
    <t>天斯高精密五金制品提质增效生产技术改造项目</t>
  </si>
  <si>
    <t>佛山市天斯五金有限公司精密五金制品生产技术改造项目</t>
  </si>
  <si>
    <t>佛山市顺德区逸海无纺布制造有限公司</t>
  </si>
  <si>
    <t>佛山市顺德区逸海无纺布制造有限公司无纺布生产线升级技术改造项目</t>
  </si>
  <si>
    <t>广东亿龙电器科技有限公司</t>
  </si>
  <si>
    <t>广东亿龙电器科技有限公司年新增20万台小家电产品技术改造项目</t>
  </si>
  <si>
    <t>佛山市御腾环保科技有限公司</t>
  </si>
  <si>
    <t>佛山市御腾环保科技有限公司高品质瓦楞纸板生产线智能化提升技术改造项目</t>
  </si>
  <si>
    <t>广东大地伟业环保包装科技股份有限公司</t>
  </si>
  <si>
    <t>广东大地伟业环保包装科技股份有限公司金属包装容器生产线扩建技术改造项目</t>
  </si>
  <si>
    <t>广东金宝力化工科技装备股份有限公司</t>
  </si>
  <si>
    <t>广东金宝力化工科技装备股份有限公司精细化工设备产业化技术改造项目</t>
  </si>
  <si>
    <t>佛山市顺德区奥丰弹簧有限公司</t>
  </si>
  <si>
    <t>弹簧生产自动化技术改造项目</t>
  </si>
  <si>
    <t>佛山市顺德区奥丰弹簧有限公司弹簧生产数字化智能化技术改造项目</t>
  </si>
  <si>
    <t>广东日昌伟合新材料有限公司</t>
  </si>
  <si>
    <t>项目1：广东日昌伟合新材料有限公司高强度高性能亚克力板生产自动化技术改造项目</t>
  </si>
  <si>
    <t>佛山市顺德区启亚服装有限公司</t>
  </si>
  <si>
    <t>佛山市顺德区启亚服装有限公司高品质运动服装生产线技术改造项目</t>
  </si>
  <si>
    <t>佛山市顺德区金泰德胜电机有限公司</t>
  </si>
  <si>
    <t>金泰德胜公司电机车间设备更新技术改造项目</t>
  </si>
  <si>
    <t>广东日钢机械有限公司</t>
  </si>
  <si>
    <t>机械设备加工增效扩产技术改造项目</t>
  </si>
  <si>
    <t>周生生珠宝（佛山）有限公司</t>
  </si>
  <si>
    <t>周生生珠宝（佛山）有限公司硬金电铸生产线和机械加工生产线的智能自动化技术改造项目</t>
  </si>
  <si>
    <t>云米互联科技（广东）有限公司</t>
  </si>
  <si>
    <t>基于5G+AI+IoT的全屋互联网家电增资扩产技术改造项目</t>
  </si>
  <si>
    <t>佛山市诺迪精密模具有限公司</t>
  </si>
  <si>
    <t>精密模具自动化生产扩产增效技术改造项目</t>
  </si>
  <si>
    <t>佛山市顺德区冠宇达电源有限公司</t>
  </si>
  <si>
    <t>冠宇达公司智能化生产线技术改造项目</t>
  </si>
  <si>
    <t>广东圣大电子有限公司</t>
  </si>
  <si>
    <t>射频发射机杂散辐射测试生产线技术改造项目</t>
  </si>
  <si>
    <t>广东圣大电子有限公司可调谐跳频滤波器智能生产线技术改造项目</t>
  </si>
  <si>
    <t>梁介福（广东）药业有限公司</t>
  </si>
  <si>
    <t>梁介福（广东）药业有限公司搽剂自动化生产提质改扩建技术改造项目</t>
  </si>
  <si>
    <t>广东栗子科技有限公司</t>
  </si>
  <si>
    <t>净水器复合滤芯生产线提质增效技术改造项目</t>
  </si>
  <si>
    <t>佛山市艾凯电器有限公司</t>
  </si>
  <si>
    <t>车载冰箱新产品研发及产业化技术改造项目</t>
  </si>
  <si>
    <t>佛山市艾凯电器有限公司冰箱移动制冷扩产增效技术改造项目</t>
  </si>
  <si>
    <t>广东伟经日用品有限公司</t>
  </si>
  <si>
    <t>广东伟经日用品有限公司五金产品效率驱动及工艺技术改造项目</t>
  </si>
  <si>
    <t>广东美涂士建材股份有限公司</t>
  </si>
  <si>
    <t>美涂士新型环保涂料自动化生产线技术改造项目</t>
  </si>
  <si>
    <t>佛山市顺德区海得曼电器有限公司</t>
  </si>
  <si>
    <t>佛山市顺德区海得曼电器有限公司智能型电气信号电器生产线技术改造项目</t>
  </si>
  <si>
    <t>广东诗奇制造有限公司</t>
  </si>
  <si>
    <t>基于按摩仪智能化生产技术改造项目</t>
  </si>
  <si>
    <t>去现场（重点核对土地购置情况）</t>
  </si>
  <si>
    <t>广东诗奇制造有限公司智能穿戴数字化智能化生产技术改造项目</t>
  </si>
  <si>
    <t>广东诗奇制造有限公司智能穿戴生产线与实验室技术改造项目</t>
  </si>
  <si>
    <t>广东诗奇制造有限公司布艺、SMT车间生产线技术改造项目</t>
  </si>
  <si>
    <t>广东顺德新印象数码印花科技有限公司</t>
  </si>
  <si>
    <t>广东顺德新印象数码印花科技有限公司数码印花技术改造项目</t>
  </si>
  <si>
    <t>广东赛普电器制造有限公司</t>
  </si>
  <si>
    <t>洗碗机零部件生产智能化技术改造项目</t>
  </si>
  <si>
    <r>
      <rPr>
        <sz val="10"/>
        <rFont val="宋体"/>
        <charset val="134"/>
      </rPr>
      <t>去现场（企业申请了土地购置，为</t>
    </r>
    <r>
      <rPr>
        <sz val="10"/>
        <rFont val="宋体"/>
        <charset val="0"/>
      </rPr>
      <t>2021</t>
    </r>
    <r>
      <rPr>
        <sz val="10"/>
        <rFont val="宋体"/>
        <charset val="134"/>
      </rPr>
      <t>年开票付款，专审报告中正文内容未将该金额计入，但有提供土地购置明细表）</t>
    </r>
  </si>
  <si>
    <t>中铁华隧联合重型装备有限公司</t>
  </si>
  <si>
    <t>盾构机制造基地扩产二期技术改造项目</t>
  </si>
  <si>
    <t>佛山市顺德区四骏电器机械实业有限公司</t>
  </si>
  <si>
    <t>佛山市顺德区四骏电器机械实业有限公司木工、玻璃精密机械增资扩产技术改造项目</t>
  </si>
  <si>
    <t>广东爱禾科技有限公司</t>
  </si>
  <si>
    <t>高效节能电暖器制造技术改造项目</t>
  </si>
  <si>
    <t>佛山市顺德明洋纺织印染有限公司</t>
  </si>
  <si>
    <t>年产1.5亿米智能高温定型印染生产线技术改造项目</t>
  </si>
  <si>
    <t>佛山市顺德区乐惠冲压技研有限公司</t>
  </si>
  <si>
    <t>乐惠公司精密冲压数字智能化生产线技术改造项目</t>
  </si>
  <si>
    <t>广东顺怡发遮阳科技有限公司</t>
  </si>
  <si>
    <t>广东顺怡发遮阳科技有限公司特种金属技术改造项目</t>
  </si>
  <si>
    <t>广东世联电器有限公司</t>
  </si>
  <si>
    <t>广东世联电器有限公司小家电自动化生产线技术
改造项目</t>
  </si>
  <si>
    <t>佛山市银河兰晶科技股份有限公司</t>
  </si>
  <si>
    <t>兰晶新一代灯具、投影设备等研发制造中心升级技术改造项目</t>
  </si>
  <si>
    <t>佛山市顺德区强立电器有限公司</t>
  </si>
  <si>
    <t>佛山市顺德区强立电器有限公司变压器技术改造项目</t>
  </si>
  <si>
    <t>广东省华先先金属制品有限责任公司</t>
  </si>
  <si>
    <t>华先先公司高质量金属冲压生产技术改造项目</t>
  </si>
  <si>
    <t>佛山市顺德区裕达珠宝首饰制造有限公司</t>
  </si>
  <si>
    <t>佛山市顺德区裕达珠宝首饰制造有限公司镶嵌珠宝生产线技术改造项目</t>
  </si>
  <si>
    <t>佛山市顺德区木威锯业有限公司</t>
  </si>
  <si>
    <t>佛山市顺德区木威锯业有限公司高端木工机械技术改造项目</t>
  </si>
  <si>
    <t>佛山裕顺福首饰钻石有限公司</t>
  </si>
  <si>
    <t>佛山裕顺福首饰钻石有限公司珠宝首饰加工设备智能化技术改造项目</t>
  </si>
  <si>
    <t>广东顺德周大福珠宝制造有限公司</t>
  </si>
  <si>
    <t>广东顺德周大福珠宝制造有限公司珠宝首饰CNC加工中心技术改造项目</t>
  </si>
  <si>
    <t>广东顺德周大福珠宝制造有限公司智能首饰无人配送中心技术改造项目</t>
  </si>
  <si>
    <t>广东宏伙控股集团有限公司</t>
  </si>
  <si>
    <t>广东宏伙控股集团有限公司全屋智能环境电器增资扩产技术改造项目</t>
  </si>
  <si>
    <t>广东美的环境科技有限公司</t>
  </si>
  <si>
    <t>美的环境涡旋压缩机产能提升技术改造项目</t>
  </si>
  <si>
    <t>佛山市印得高印刷有限公司</t>
  </si>
  <si>
    <t>佛山市印得高印刷有限公司印刷品生产线扩建增效提质技术改造项目</t>
  </si>
  <si>
    <t>海信（广东）厨卫系统股份有限公司</t>
  </si>
  <si>
    <t>海信厨卫公司产品产能提升技术改造项目</t>
  </si>
  <si>
    <t>广东顺德煜腾机械设备有限公司</t>
  </si>
  <si>
    <t>1.精密动力头生产线技术改造项目</t>
  </si>
  <si>
    <t>佛山市顺德区铭三锋模具有限公司</t>
  </si>
  <si>
    <t>注塑机模具扩产增效技术改造项目</t>
  </si>
  <si>
    <t>广东联合包装有限公司</t>
  </si>
  <si>
    <t>广东联合包装有限公司高档包装制品生产线技术改造项目</t>
  </si>
  <si>
    <t>伊之密股份有限公司</t>
  </si>
  <si>
    <t>伊之密模压成型设备生产线技术改造项目</t>
  </si>
  <si>
    <t>佛山市万欣电子电器有限公司</t>
  </si>
  <si>
    <t>项目1：佛山市万欣电子电器有限公司线束机械生产线技术改造项目</t>
  </si>
  <si>
    <t>佛山市顺德区众义数控机械有限公司</t>
  </si>
  <si>
    <t>佛山市顺德区众义数控机械有限公司回转油缸自动生产线技术改造项目</t>
  </si>
  <si>
    <t>佛山市帆睿五金有限公司</t>
  </si>
  <si>
    <t>五金塑料制品智能化生产技术改造项目</t>
  </si>
  <si>
    <t>广东科龙模具有限公司</t>
  </si>
  <si>
    <t>大型精密模具制造与检测智能化技术改造项目</t>
  </si>
  <si>
    <t>佛山市顺德区精锐电池科技有限公司</t>
  </si>
  <si>
    <t>高倍率安全环保锂离子电池生产自动化技术改造项目</t>
  </si>
  <si>
    <t>佛山市顺德区精锐电池科技有限公司高效能安全环保锂离子电池生产自动化技术改造项目</t>
  </si>
  <si>
    <t>广东百威电子有限公司</t>
  </si>
  <si>
    <t>燃气具控制部件产品自动化生产线技术改造项目</t>
  </si>
  <si>
    <t>佛山市长辉电器有限公司</t>
  </si>
  <si>
    <t>佛山市长辉电器有限公司家用电烤箱自动化生产
线技术改造项目</t>
  </si>
  <si>
    <r>
      <rPr>
        <sz val="10"/>
        <rFont val="宋体"/>
        <charset val="134"/>
      </rPr>
      <t>设备</t>
    </r>
    <r>
      <rPr>
        <sz val="10"/>
        <rFont val="宋体"/>
        <charset val="0"/>
      </rPr>
      <t>11</t>
    </r>
    <r>
      <rPr>
        <sz val="10"/>
        <rFont val="宋体"/>
        <charset val="134"/>
      </rPr>
      <t>、循环风收缩机根据发票与付款从小原则，核减0.44万元不含税</t>
    </r>
  </si>
  <si>
    <t>广东德润纺织有限公司</t>
  </si>
  <si>
    <t>1.采用先进节能减排技术及装备生产150万码高档针织面料技术改造项目</t>
  </si>
  <si>
    <t>2.采用高速数控及先进节能减排设备生产高档针织面料技术改造项目</t>
  </si>
  <si>
    <t>3.广东德润纺织有限公司引进智能化数字化先进节能减排设备生产高档针织面料技术改造项目</t>
  </si>
  <si>
    <t>广东江南电缆实业有限公司</t>
  </si>
  <si>
    <t>高性能通讯电缆增资扩产技术改造项目</t>
  </si>
  <si>
    <t>佛山市顺德区一拓电气有限公司</t>
  </si>
  <si>
    <t>泳池配套设备技术改造项目</t>
  </si>
  <si>
    <t>佛山市和而盛电子科技有限公司</t>
  </si>
  <si>
    <t>佛山市和而盛电子科技有限公司高速气动精密五金冲压生产线技术改造项目</t>
  </si>
  <si>
    <t>广东前进牛仔布有限公司</t>
  </si>
  <si>
    <t>采用节能减排技术和装备生产高档牛仔面料技术改造项目</t>
  </si>
  <si>
    <t>设备购置明细表中序号7“验布机”未提供合同、发票，核减6.63万元不含税。专家核定拟奖补金额：55.24万元，因企业获批2022年佛山市数字化智能化示范车间（200万），所以核减2022年获取奖补金额200万，最终拟奖补金额0万元。</t>
  </si>
  <si>
    <t>年产480万米各类高档机织面料技术改造项目</t>
  </si>
  <si>
    <t>广东前进牛仔布有限公司引进先进数字化智能化节能减排设备生产高档机织面料技术改造项目</t>
  </si>
  <si>
    <t>广东耀卓玻璃制品实业有限公司</t>
  </si>
  <si>
    <t>广东耀卓玻璃制品实业有限公司钢化玻璃数字化生产线技术改造项目</t>
  </si>
  <si>
    <t>广东白燕粮油实业有限公司</t>
  </si>
  <si>
    <t>广东白燕粮油实业有限公司高档面粉生产线技术改造项目</t>
  </si>
  <si>
    <t>佛山市顺德区天品电器科技有限公司</t>
  </si>
  <si>
    <t>佛山市顺德区天品电器科技有限公司小家电生产线技术改造项目</t>
  </si>
  <si>
    <t>广东海伦宝家用电器有限公司</t>
  </si>
  <si>
    <t>海伦宝生产扩建技术改造项目</t>
  </si>
  <si>
    <r>
      <rPr>
        <sz val="10"/>
        <rFont val="宋体"/>
        <charset val="134"/>
      </rPr>
      <t>建安工程：佛山市顺德区雄才车间有一项工程付款</t>
    </r>
    <r>
      <rPr>
        <sz val="10"/>
        <rFont val="宋体"/>
        <charset val="0"/>
      </rPr>
      <t>800</t>
    </r>
    <r>
      <rPr>
        <sz val="10"/>
        <rFont val="宋体"/>
        <charset val="134"/>
      </rPr>
      <t>万，其中只有</t>
    </r>
    <r>
      <rPr>
        <sz val="10"/>
        <rFont val="宋体"/>
        <charset val="0"/>
      </rPr>
      <t>300</t>
    </r>
    <r>
      <rPr>
        <sz val="10"/>
        <rFont val="宋体"/>
        <charset val="134"/>
      </rPr>
      <t>万是按合同约定支付给合同承包方中山市骏达建设工程有限公司，其余支付给非合同方佛山市顺德区新翔混凝土公司</t>
    </r>
    <r>
      <rPr>
        <sz val="10"/>
        <rFont val="宋体"/>
        <charset val="0"/>
      </rPr>
      <t>450</t>
    </r>
    <r>
      <rPr>
        <sz val="10"/>
        <rFont val="宋体"/>
        <charset val="134"/>
      </rPr>
      <t>万元、佛山市顺德区雄煜建材贸易有限公司</t>
    </r>
    <r>
      <rPr>
        <sz val="10"/>
        <rFont val="宋体"/>
        <charset val="0"/>
      </rPr>
      <t>50</t>
    </r>
    <r>
      <rPr>
        <sz val="10"/>
        <rFont val="宋体"/>
        <charset val="134"/>
      </rPr>
      <t>万元，应予以剔除这</t>
    </r>
    <r>
      <rPr>
        <sz val="10"/>
        <rFont val="宋体"/>
        <charset val="0"/>
      </rPr>
      <t>500</t>
    </r>
    <r>
      <rPr>
        <sz val="10"/>
        <rFont val="宋体"/>
        <charset val="134"/>
      </rPr>
      <t>万元，不含税金额为</t>
    </r>
    <r>
      <rPr>
        <sz val="10"/>
        <rFont val="宋体"/>
        <charset val="0"/>
      </rPr>
      <t>458.71</t>
    </r>
    <r>
      <rPr>
        <sz val="10"/>
        <rFont val="宋体"/>
        <charset val="134"/>
      </rPr>
      <t>万元</t>
    </r>
  </si>
  <si>
    <t>广东冠华饲料实业有限公司</t>
  </si>
  <si>
    <t>配合饲料自动化生产线技术改造项目</t>
  </si>
  <si>
    <t>佛山市顺德区甲坚金属制品有限公司</t>
  </si>
  <si>
    <t>压铸件生产线技术改造项目</t>
  </si>
  <si>
    <t>广东亿讯电子有限公司</t>
  </si>
  <si>
    <t>广东亿讯电子有限公司高端线束电缆生产线技术改造项目</t>
  </si>
  <si>
    <t>佛山市顺德区裕安燃气具实业有限公司</t>
  </si>
  <si>
    <t>节能环保燃气具及配件生产线技术改造项目</t>
  </si>
  <si>
    <t>广东顺德川崎汽车零部件有限公司</t>
  </si>
  <si>
    <t>广东顺德川崎汽车零部件有限公司喷涂装配生产线自动化技术改造项目</t>
  </si>
  <si>
    <t>广东大冢制药有限公司</t>
  </si>
  <si>
    <t>广东大冢制药有限公司输液生产线提效节能环保升级技术改造项目</t>
  </si>
  <si>
    <t>佛山市顺德金纺集团有限公司</t>
  </si>
  <si>
    <t>1.高档机织面料染整生产线技术改造项目</t>
  </si>
  <si>
    <t>2.烟气超洁净排放清洁生产技术改造项目</t>
  </si>
  <si>
    <t>佛山市顺德区金之润实业有限公司</t>
  </si>
  <si>
    <t>金之润公司注塑生产线增资扩产技术改造项目</t>
  </si>
  <si>
    <t>佛山市顺德区天聚电器实业有限公司</t>
  </si>
  <si>
    <t>佛山市顺德区天聚电器实业有限公司车间生产线数字化自动化加工技术改造项目</t>
  </si>
  <si>
    <t>佛山市艾菲特自行车配件有限公司</t>
  </si>
  <si>
    <t>佛山市艾菲特自行车配件有限公司自行车配件自动化生产线技术改造项目</t>
  </si>
  <si>
    <t>设备：自动发泡机未提供发票，核减43.6万元不含税</t>
  </si>
  <si>
    <t>佛山市顺德区杰晟热能科技有限公司</t>
  </si>
  <si>
    <t>佛山市顺德区杰晟热能科技有限公司壁挂炉全自动化智能装配生产线技术改造项目</t>
  </si>
  <si>
    <t>佛山市顺德区仕达塑料制品有限公司</t>
  </si>
  <si>
    <t>佛山市顺德区仕达塑料制品有限公司新型扎带扎线自动化生产线技术改造项目</t>
  </si>
  <si>
    <t>佛山市顺德欧力嘉电器科技有限公司</t>
  </si>
  <si>
    <t>佛山市顺德欧力嘉电器科技有限公司漏电保护插头自动化生产技术改造项目</t>
  </si>
  <si>
    <t>广东顺德星原电子实业有限公司</t>
  </si>
  <si>
    <t>白色家电智能控制器生产技术改造项目</t>
  </si>
  <si>
    <t>广东华声电器实业有限公司</t>
  </si>
  <si>
    <t>华声家用环保配线生产线技术改造项目</t>
  </si>
  <si>
    <t>广东德美精细化工集团股份有限公司</t>
  </si>
  <si>
    <t>4万吨/年环保功能性纺织化学品技术改造项目</t>
  </si>
  <si>
    <t>佛山市顺德区精睿电子有限公司</t>
  </si>
  <si>
    <t>佛山市顺德区精睿电子有限公司水流量传感器自动化生产技术改造项目</t>
  </si>
  <si>
    <t>佛山市湘浩电气有限公司</t>
  </si>
  <si>
    <t>佛山市湘浩电气有限公司电路板自动化生产技术改造项目</t>
  </si>
  <si>
    <t>佛山市顺德区威越仪器设备有限公司</t>
  </si>
  <si>
    <t>佛山市顺德区威越仪器设备有限公司电机检测系统生产技术改造项目</t>
  </si>
  <si>
    <t>广东联柏科技集团有限公司</t>
  </si>
  <si>
    <t>广东联柏科技集团有限公司厨房电器自动化生产技术改造项目</t>
  </si>
  <si>
    <t>广东顺威精密塑料股份有限公司</t>
  </si>
  <si>
    <t>1.广东顺威精密塑料股份有限公司空调风扇叶智能制造技术改造项目</t>
  </si>
  <si>
    <t>2.顺威股份注塑及热处理工序节能技术改造项目</t>
  </si>
  <si>
    <t>广东中广暖通空调有限公司</t>
  </si>
  <si>
    <t>广东中广暖通空调有限公司空调智能化生产线扩建技术改造项目</t>
  </si>
  <si>
    <t>佛山市绿富域环保科技有限公司</t>
  </si>
  <si>
    <t>炉渣处理车间升级改造和环保沙精选技术改造项
目</t>
  </si>
  <si>
    <t>佛山市顺德区顺泰食品厂有限公司</t>
  </si>
  <si>
    <t>顺泰公司肉制品和预制菜自动化生产技术改造项
目</t>
  </si>
  <si>
    <t>广东泰途科技有限公司</t>
  </si>
  <si>
    <t>泰途科技有限公司车载智能电子生产线技术改造项目</t>
  </si>
  <si>
    <t>悍高集团股份有限公司</t>
  </si>
  <si>
    <t>功能五金制造能力提升技术改造项目</t>
  </si>
  <si>
    <t>佛山市顺德区悍高家具制品有限公司</t>
  </si>
  <si>
    <t>悍高家具自动化与设备更新技术改造项目</t>
  </si>
  <si>
    <t>佛山市劲电科技有限公司</t>
  </si>
  <si>
    <t>佛山市劲电科技有限公司充电器生产线技术改造项目</t>
  </si>
  <si>
    <t>佛山市艾佛杜电子科技有限公司</t>
  </si>
  <si>
    <t>佛山市艾佛杜电子科技有限公司电脑键盘自动化生产线升级技术改造项目</t>
  </si>
  <si>
    <t>佛山市惠尼金属制品有限公司</t>
  </si>
  <si>
    <t>佛山市惠尼金属制品有限公司金属制品生产线技术改造项目</t>
  </si>
  <si>
    <t>佛山市顺德区德钲电器实业有限公司</t>
  </si>
  <si>
    <t>佛山市顺德区德钲电器实业有限公司自动化生产基地技术改造项目</t>
  </si>
  <si>
    <t>佛山市天劲新能源科技有限公司</t>
  </si>
  <si>
    <t>新能源汽车锂离子电池自动化生产技术改造项目</t>
  </si>
  <si>
    <r>
      <rPr>
        <sz val="10"/>
        <rFont val="宋体"/>
        <charset val="134"/>
      </rPr>
      <t>奖补超</t>
    </r>
    <r>
      <rPr>
        <sz val="10"/>
        <rFont val="宋体"/>
        <charset val="0"/>
      </rPr>
      <t>1000</t>
    </r>
    <r>
      <rPr>
        <sz val="10"/>
        <rFont val="宋体"/>
        <charset val="134"/>
      </rPr>
      <t>万，去现场</t>
    </r>
  </si>
  <si>
    <t>佛山市顺德区捷永电器实业有限公司</t>
  </si>
  <si>
    <t>佛山市顺德区捷永电器实业有限公司高效环保空调压缩机配件生产自动化技术改造项目</t>
  </si>
  <si>
    <t>广东悍高家居科技有限公司</t>
  </si>
  <si>
    <t>悍高家居公司生产能力提升技术改造项目</t>
  </si>
  <si>
    <t>悍高家居公司自动化制造基地生产技术改造项目</t>
  </si>
  <si>
    <t>广东天键智能包装设备股份有限公司</t>
  </si>
  <si>
    <t>广东天键智能包装设备股份有限公司生产车间技术改
造项目</t>
  </si>
  <si>
    <t>佛山市顺德区盈乐五金制品有限公司</t>
  </si>
  <si>
    <t>佛山市顺德区盈乐五金制品有限公司生产车间改造技术改造项目</t>
  </si>
  <si>
    <t>广东甘竹罐头有限公司</t>
  </si>
  <si>
    <t>鱼类罐头智能自动化加工技术改造项目</t>
  </si>
  <si>
    <t>广东甘竹罐头有限公司罐头食品数字化智能化加工技术改造项目</t>
  </si>
  <si>
    <t>广东隆邦智能装备实业有限公司</t>
  </si>
  <si>
    <t>广东隆邦智能装备实业有限公司双主轴数控车铣
复合智能化生产线技术改造项目</t>
  </si>
  <si>
    <t>广东顺德德冠艺云科技有限公司</t>
  </si>
  <si>
    <t>广东顺德德冠艺云科技有限公司功能涂布技术改造项目</t>
  </si>
  <si>
    <t>佛山市顺德区金华利亚织染有限公司</t>
  </si>
  <si>
    <t>佛山市顺德区金华利亚织染有限公司纺织面料生产线（二期）升级技术改造项目</t>
  </si>
  <si>
    <t>佛山市顺德区恒维电子科技有限公司</t>
  </si>
  <si>
    <t>液晶显示屏模组生产车间(二期)技术改造项目</t>
  </si>
  <si>
    <t>佛山市顺德区文达创盈包装材料科技有限公司</t>
  </si>
  <si>
    <t>佛山市顺德区文达创盈包装材料科技有限公司智能化包装材料生产线数字化建设技术改造项目</t>
  </si>
  <si>
    <t>佛山市中锐达精工科技有限公司</t>
  </si>
  <si>
    <t>高精密五金零部件生产线技术改造项目</t>
  </si>
  <si>
    <t>广东爱尼智能家电制造有限公司</t>
  </si>
  <si>
    <t>电热水器智能制造技术改造项目</t>
  </si>
  <si>
    <t>广东德冠包装材料有限公司</t>
  </si>
  <si>
    <t>德冠公司双向拉伸聚丙烯功能薄膜一期技术改造项目</t>
  </si>
  <si>
    <t>德冠中兴科技园高性能环保功能薄膜生产线技术改造项目</t>
  </si>
  <si>
    <t>广东保特信新材料科技有限公司</t>
  </si>
  <si>
    <t>高性能环保薄膜生产线扩产增效技术改造项目</t>
  </si>
  <si>
    <t>广东创阳新材料科技有限公司</t>
  </si>
  <si>
    <t>广东创阳新材料科技有限公司PE保护膜生产线扩建技术改造项目</t>
  </si>
  <si>
    <t>广东泰耀汽车科技有限公司</t>
  </si>
  <si>
    <t>广东泰耀汽车科技有限公司汽车零配件扩产增效智能化升级技术改造项目</t>
  </si>
  <si>
    <t>佛山市鑫塑新材料科技有限公司</t>
  </si>
  <si>
    <t>佛山市鑫塑新材料科技有限公司新材料生产线扩建技术改造项目</t>
  </si>
  <si>
    <t>佛山市菱和金属制品有限公司</t>
  </si>
  <si>
    <t>佛山市菱和金属制品有限公司金属制品生产线技术改造项目</t>
  </si>
  <si>
    <t>佛山市顺德区建皇机电实业有限公司</t>
  </si>
  <si>
    <t>球泡自动化生产线技术改造项目</t>
  </si>
  <si>
    <t>广东暖屋科技有限公司</t>
  </si>
  <si>
    <t>热泵及家电生产线技术改造项目</t>
  </si>
  <si>
    <t>弗莱数码科技（广东）有限公司</t>
  </si>
  <si>
    <t>弗莱数码科技（广东）有限公司年产500吨高效环保
包装印刷生产线升级技术改造项目</t>
  </si>
  <si>
    <t>佛山市顺德区诺维电器有限公司</t>
  </si>
  <si>
    <t>佛山市顺德区诺维电器有限公司五金电器智能化生产线技术改造项目</t>
  </si>
  <si>
    <t>广东泛铝远东铝业有限公司</t>
  </si>
  <si>
    <t>广东泛铝远东铝业有限公司高效智能铝板生产线技术改造</t>
  </si>
  <si>
    <t>佛山市顺德区乐鲸科技有限公司</t>
  </si>
  <si>
    <t>佛山市顺德区乐鲸科技有限公司五金镀膜加工技术改造项目</t>
  </si>
  <si>
    <t>佛山市芯耀环保科技有限公司</t>
  </si>
  <si>
    <t>佛山市芯耀环保科技有限公司饮用水处理滤芯自动化生产技术改造项目</t>
  </si>
  <si>
    <t>佛山市云峰精密机械有限公司</t>
  </si>
  <si>
    <t>云峰公司数控机床精加工生产线技术改造项目</t>
  </si>
  <si>
    <t>广东东立新材料科技股份有限公司</t>
  </si>
  <si>
    <t>PET\PI\OCA电子功能膜材料生产技术改造项目</t>
  </si>
  <si>
    <t>广东顺德高博电器有限公司</t>
  </si>
  <si>
    <t>高博公司线路板生产线技术改造项目</t>
  </si>
  <si>
    <t>广东顺德晶纬玻璃制品有限公司</t>
  </si>
  <si>
    <t>广东顺德晶纬玻璃制品有限公司精准控温玻璃面板技术改造项目</t>
  </si>
  <si>
    <t>设备：玻璃激光打印机部分付款没有提供银行回单，只提供了支票复印件，核减不含税金额24.42万。核减后总投资为82.54万，未达到100万元。</t>
  </si>
  <si>
    <t>广东阅生活家居科技有限公司</t>
  </si>
  <si>
    <t>自动化民用家具生产技术改造项目</t>
  </si>
  <si>
    <t>佛山市顺德区东菱智慧电器科技有限公司</t>
  </si>
  <si>
    <t>东菱智慧产业园产品品质提升技术改造项目</t>
  </si>
  <si>
    <t>夏宝电子（佛山）有限公司</t>
  </si>
  <si>
    <t>夏宝电子（佛山）有限公司计算机配件加工生产线扩产技术改造项目</t>
  </si>
  <si>
    <t>广东顺威智能科技有限公司</t>
  </si>
  <si>
    <t>广东顺威智能科技有限公司车间改造与扩产技术改造项目</t>
  </si>
  <si>
    <t>广东顺威赛特工程塑料开发有限公司</t>
  </si>
  <si>
    <t>广东顺威赛特工程塑料开发有限公司车间升级改
造与扩产技术改造项目</t>
  </si>
  <si>
    <t>佛山市顺德区格瑞夫五金制品有限公司</t>
  </si>
  <si>
    <t>佛山市顺德区格瑞夫五金制品有限公司五金制品扩产增效技术改造项目</t>
  </si>
  <si>
    <t>广东信隆新材料股份有限公司</t>
  </si>
  <si>
    <t>信隆新材料股份有限公司高效智能注塑生产线技术改造项目</t>
  </si>
  <si>
    <t>佛山市中格家具实业有限公司</t>
  </si>
  <si>
    <t>佛山市中格家具实业有限公司生产基地建设技术改造项目</t>
  </si>
  <si>
    <t>佛山市高明区准成数控机械有限公司</t>
  </si>
  <si>
    <t>机械件全自动数控加工生产线技术改造项目</t>
  </si>
  <si>
    <t>广东耀银山铝业有限公司</t>
  </si>
  <si>
    <t>铝合金生产设备升级技术改造项目</t>
  </si>
  <si>
    <t>佛山市东大包装有限公司</t>
  </si>
  <si>
    <t>瓦楞纸箱生产线自动化升级技术改造项目</t>
  </si>
  <si>
    <t>瓦楞纸板生产线升级技术改造项目</t>
  </si>
  <si>
    <t>佛山市鑫诚电路板有限公司</t>
  </si>
  <si>
    <t>佛山市鑫诚电路板有限公司自动图形电镀生产线技术改造项目</t>
  </si>
  <si>
    <t>广东瀚泰装饰材料有限公司</t>
  </si>
  <si>
    <t>环保装饰膜生产线优化升级技术改造项目</t>
  </si>
  <si>
    <t>佛山市高明欧一电子制造有限公司</t>
  </si>
  <si>
    <t>欧一家用电器配件智能化生产线技术改造项目</t>
  </si>
  <si>
    <t>佛山市高明正兴机电有限公司</t>
  </si>
  <si>
    <t>玻璃机械自动化设备生产线及配套设备设施建设技术改造项目</t>
  </si>
  <si>
    <t>佛山市网冠金属制品有限公司</t>
  </si>
  <si>
    <t>金属生产线数字化自动化技术改造项目</t>
  </si>
  <si>
    <t>佛山市高明正一机械设备有限公司</t>
  </si>
  <si>
    <t>智能装备生产线及新厂房建设技术改造项目</t>
  </si>
  <si>
    <t>本田金属技术（佛山）有限公司</t>
  </si>
  <si>
    <t>汽车用轻铝合金零配件自动生产线扩产技术改造项目</t>
  </si>
  <si>
    <t>佛山市华力达材料科技有限公司</t>
  </si>
  <si>
    <t>佛山市华力达材料科技有限公司陶瓷釉料车间一技术改造项目</t>
  </si>
  <si>
    <t>广东中旗新材料股份有限公司</t>
  </si>
  <si>
    <t>绿色环保硅晶面材技术改造项目</t>
  </si>
  <si>
    <t>广东泰基山科技有限公司</t>
  </si>
  <si>
    <t>高速冲床及冷镦机自动化产线技术改造项目</t>
  </si>
  <si>
    <t>佛山市恒安达新材料有限公司</t>
  </si>
  <si>
    <t>恒安达新材料二期建设技术改造项目</t>
  </si>
  <si>
    <t>广东纤塑科技集团有限公司</t>
  </si>
  <si>
    <t>塑料管自动化缠绕加工技术改造项目</t>
  </si>
  <si>
    <t>广东泰极动力科技有限公司</t>
  </si>
  <si>
    <t>膜电极自动化加工生产线技术改造项目</t>
  </si>
  <si>
    <t>广东求精电气有限公司</t>
  </si>
  <si>
    <t>数字化生产车间技术改造项目</t>
  </si>
  <si>
    <t>佛山市汇灿机械设备有限公司</t>
  </si>
  <si>
    <t>压力钢管智能制造基地生产工艺优化及技术改造项目</t>
  </si>
  <si>
    <t>广东深美特种铝合金股份有限公司</t>
  </si>
  <si>
    <t>佛山市深达美特种铝合金有限公司铝合金熔铸车间扩产增效技术改造项目</t>
  </si>
  <si>
    <t>广东锦湖日丽高分子材料有限公司</t>
  </si>
  <si>
    <t>广东锦湖日丽高分子材料有限公司先进高分子及可循环塑料产业化升级技术改造项目</t>
  </si>
  <si>
    <t>广东卓工建材科技有限公司</t>
  </si>
  <si>
    <t>超高强度预制构件工程技术改造项目</t>
  </si>
  <si>
    <t>佛山瑞多普机械加工有限公司</t>
  </si>
  <si>
    <t>瑞多普机械设备装配加工生产线技术改造项目</t>
  </si>
  <si>
    <t>佛山市博衡电气制造有限公司</t>
  </si>
  <si>
    <t>博衡精密电气设备自动化产线技术改造项目</t>
  </si>
  <si>
    <t>广东睿鹏材料科学有限公司</t>
  </si>
  <si>
    <t>精益生产和智能制造技术改造项目</t>
  </si>
  <si>
    <t>广东沃维伽家居科技有限公司</t>
  </si>
  <si>
    <t>卫浴生产车间扩建二期技术改造项目</t>
  </si>
  <si>
    <t>佛山市科鸿电器有限公司</t>
  </si>
  <si>
    <t>制冷配件生产提升技术改造项目</t>
  </si>
  <si>
    <t>佛山市高明亚太建材有限公司</t>
  </si>
  <si>
    <t>户外SPA大池、泳池产品智能化生产技术改造项目</t>
  </si>
  <si>
    <t>佛山巨马新材料有限公司</t>
  </si>
  <si>
    <t>高效率自动化硅酮密封胶生产线技术改造项目</t>
  </si>
  <si>
    <t>佛山市田昌灯饰有限公司</t>
  </si>
  <si>
    <t>佛山市田昌灯饰有限公司车间6技术改造项目</t>
  </si>
  <si>
    <t>宝裕（佛山）再生资源有限公司</t>
  </si>
  <si>
    <t>废钢打包生产线智能化技术改造项目</t>
  </si>
  <si>
    <t>建安工程：根据发票与付款从小，核定投资额584.32万；设备购置：根据发票与付款从小，核定投资额2791.69万不含税。核定拟奖补金额：168.78万元，因企业获批2022年佛山市数字化智能化示范车间（200万），所以核减2022年获取奖补金额200万，，最终拟奖补金额0万元。</t>
  </si>
  <si>
    <t>广东品龙精工科技有限公司</t>
  </si>
  <si>
    <t>瓦楞纸箱机械设备零配件智能自动化生产技术改造项目</t>
  </si>
  <si>
    <t>佛山市盈辉作物科学有限公司</t>
  </si>
  <si>
    <t>佛山市盈辉作物科学有限公司环保农药生产增资扩建技术改造项目</t>
  </si>
  <si>
    <t>佛山市科顺建筑材料有限公司</t>
  </si>
  <si>
    <t>佛山市科顺建筑材料有限公司防水涂料与卷材生产车间技术改造项目</t>
  </si>
  <si>
    <t>佛山市科华智缝设备有限公司</t>
  </si>
  <si>
    <t>智能家纺用品绗缝机械及配套设备生产线技术改造项目</t>
  </si>
  <si>
    <t>佛山市纳盛新材料有限公司</t>
  </si>
  <si>
    <t>陶瓷生产用磨具生产车间自动化升级技术改造项目</t>
  </si>
  <si>
    <t>佛山惠福科创有限公司</t>
  </si>
  <si>
    <t>摩托车、小型通机电喷系统生产线技术改造项目</t>
  </si>
  <si>
    <t>重钢结构件生产线工艺提升技术改造项目</t>
  </si>
  <si>
    <t>改性沥青连续性生产工艺技术改造项目</t>
  </si>
  <si>
    <t>重钢结构件自动化生产线技术改造项目</t>
  </si>
  <si>
    <t>佛山市美盈森绿谷科技有限公司</t>
  </si>
  <si>
    <t>瓦楞纸箱高速生产工艺自动化技术改造项目</t>
  </si>
  <si>
    <t>佛山市邦骏新材料科技有限公司</t>
  </si>
  <si>
    <t>铝箔胶带涂布生产线自动化技术改造项目</t>
  </si>
  <si>
    <t>佛山市川东磁电股份有限公司</t>
  </si>
  <si>
    <t>川东磁电新型传感器扩产和研究院建设工程技术改造项目</t>
  </si>
  <si>
    <t>佛山市深茂科技有限公司</t>
  </si>
  <si>
    <t>佛山市深茂科技有限公司小家电生产技术改造项目</t>
  </si>
  <si>
    <t>佛山市深茂科技有限公司小家电自动化升级技术改造项目</t>
  </si>
  <si>
    <t>佛山市高明区盈达盛纺织有限公司</t>
  </si>
  <si>
    <t>纺织品染色定型生产线技术改造项目</t>
  </si>
  <si>
    <t>佛山市高明区晚安家居实业有限公司</t>
  </si>
  <si>
    <t>高明区晚安家居床垫自动化生产线技术改造项目</t>
  </si>
  <si>
    <t>广东酷设家居科技有限公司</t>
  </si>
  <si>
    <t>广东酷设家居产品生产能力提升技术改造项目</t>
  </si>
  <si>
    <t>佛山市爱迪尔卫浴有限公司</t>
  </si>
  <si>
    <t>年产300万平方米卫浴玻璃智能化生产线（一期）技术改造项目</t>
  </si>
  <si>
    <t>广东溢达纺织有限公司</t>
  </si>
  <si>
    <t>广东溢达数字化智能化转型发展（一期）技术改造项目</t>
  </si>
  <si>
    <t>广东溢达2021-2022年设备更新专题（一期）技术改造项目</t>
  </si>
  <si>
    <t>广东溢达纺织有限公司辅料厂2020-2021年设备更新技术改造项目</t>
  </si>
  <si>
    <t>广东溢达2021-2022年节能、环保、低排放技术改造项目</t>
  </si>
  <si>
    <t>广东溢达2022-2023年设备更新（一期）技术改造项目</t>
  </si>
  <si>
    <t>佛山蓝色卫浴有限公司</t>
  </si>
  <si>
    <t>年产500万件卫浴五金件生产线技术改造项目</t>
  </si>
  <si>
    <t>佛山市高明区新日钢实业有限公司</t>
  </si>
  <si>
    <t>佛山市高明区新日钢实业有限公司33万吨热浸镀锌产能升级改扩产技术改造项目</t>
  </si>
  <si>
    <t>佛山市海天（高明）调味食品有限公司</t>
  </si>
  <si>
    <t>2019年酱类产品新增罐区配套技术改造项目</t>
  </si>
  <si>
    <t>220万吨调味品扩建项目之酱油2.4万包装线技术改造项目</t>
  </si>
  <si>
    <t>220万吨调味品扩建项目之酱油立库扩建技术改造项目</t>
  </si>
  <si>
    <t>220万吨调味品扩建项目之酱2.4万包装线技术改造项目</t>
  </si>
  <si>
    <t>220万吨调味品扩建项目之酱ZQ设备技术改造项目</t>
  </si>
  <si>
    <t>220万吨调味品扩建项目之酱油罐区扩建技术改造项目</t>
  </si>
  <si>
    <t>220万吨调味品扩建项目之包装线升级技术改造项目</t>
  </si>
  <si>
    <t>220万吨调味品扩建项目之罐区升级技术改造项目</t>
  </si>
  <si>
    <t>220万吨调味品扩建项目之YJ酱包装线升级技术改造项目</t>
  </si>
  <si>
    <t>2021年调味品扩建之蚝油工艺提升技术改造项目</t>
  </si>
  <si>
    <t>2021年调味品和食品扩建之产能提升技术改造项目</t>
  </si>
  <si>
    <t>新型酿造工艺应用及自动控制系统技术改造项目</t>
  </si>
  <si>
    <t>数字化智能化技术升级技术改造项目</t>
  </si>
  <si>
    <t>佛山市石金科技有限公司</t>
  </si>
  <si>
    <t>碳纤维复合材料生产检测设备升级技术改造项目</t>
  </si>
  <si>
    <t>嘉吉饲料（佛山）有限公司</t>
  </si>
  <si>
    <t>全自动高效生产饲料产品生产线技术改造项目</t>
  </si>
  <si>
    <t>佛山市高明森和园食品有限公司</t>
  </si>
  <si>
    <t>休闲零食（车间一）扩产升级技术改造项目</t>
  </si>
  <si>
    <t>佛山高明嘉裕丰铝业有限公司</t>
  </si>
  <si>
    <t>铝板带扩产增效技术改造项目</t>
  </si>
  <si>
    <t>海天醋业（广东）有限公司</t>
  </si>
  <si>
    <t>广东醋业技术升级技术改造项目</t>
  </si>
  <si>
    <t>设备：三合一灌装机和裹包机转换件、奥克梅裹包机转换件从小核减0.03万元（不含税）</t>
  </si>
  <si>
    <t>佛山市法恩洁具有限公司</t>
  </si>
  <si>
    <t>陶瓷卫浴产品自动化生产技术改造项目</t>
  </si>
  <si>
    <t>中高端定制卫浴产品智能化生产技术改造项目</t>
  </si>
  <si>
    <t>高勋绿色智能装备（佛山）有限公司</t>
  </si>
  <si>
    <t>新工艺染整设备生产系统智能化技术改造项目</t>
  </si>
  <si>
    <t>佛山百洋饲料有限公司</t>
  </si>
  <si>
    <t>水产膨化饲料生产线升级技术改造项目</t>
  </si>
  <si>
    <t>佛山市高明区平帅五金铸造有限公司</t>
  </si>
  <si>
    <t>五金制品自动化生产线技术改造项目</t>
  </si>
  <si>
    <t>佛山市嘉明铝业有限公司</t>
  </si>
  <si>
    <t>铝合金产品高效生产技术改造项目</t>
  </si>
  <si>
    <t>经财务专家确认，脉冲式布袋除尘器、25吨熔铝炉的付款凭证均无银行盖章，核减金额共计92.55万元（不含税）。</t>
  </si>
  <si>
    <t>佛山市高明金荣华乐金属制品有限公司</t>
  </si>
  <si>
    <t>自动化钣金加工能力提升技术改造项目</t>
  </si>
  <si>
    <t>金属工具箱自动化扩产增效技术改造项目</t>
  </si>
  <si>
    <t>佛山恒泰红狮陶瓷有限公司</t>
  </si>
  <si>
    <t>佛山恒泰红狮陶瓷有限公司陶瓷生产线技术改造项目</t>
  </si>
  <si>
    <t>佛山市卓仕高新型材料有限公司</t>
  </si>
  <si>
    <t>特种砂浆生产线技术改造项目</t>
  </si>
  <si>
    <t>广东天进新材料有限公司</t>
  </si>
  <si>
    <t>高强度PVC复合材料膜生产线技术改造项目</t>
  </si>
  <si>
    <t>涂贴机生产设备自动化技术改造项目</t>
  </si>
  <si>
    <t>薄膜数字化深加工提升质量技术改造项目</t>
  </si>
  <si>
    <t>佛山市德方纳米科技有限公司</t>
  </si>
  <si>
    <t>磷酸铁锂烧结线产能提升技术改造项目</t>
  </si>
  <si>
    <t>年产400吨高功率磷酸铁锂生产线技术改造项目</t>
  </si>
  <si>
    <t>佛山市高明德健五金有限公司</t>
  </si>
  <si>
    <t>汽车零部件400吨生产线和1600吨油压机技术改造项目</t>
  </si>
  <si>
    <t>汽车零部件800吨PRG生产线技术改造项目</t>
  </si>
  <si>
    <t>佛山市高明鸿鹰食品有限公司</t>
  </si>
  <si>
    <t>果仁自动化加工产能提升技术改造项目（车间4）</t>
  </si>
  <si>
    <t>佛山市金耀华玻璃新材有限公司</t>
  </si>
  <si>
    <t>玻璃产品自动化加工工艺技术改造项目</t>
  </si>
  <si>
    <t>玻璃产品智能化生产技术改造项目</t>
  </si>
  <si>
    <t>广东远华新材料股份有限公司</t>
  </si>
  <si>
    <t>PVC发泡防滑垫生产线技术改造项目</t>
  </si>
  <si>
    <t>EVA生产线及自动仓储系统技术改造项目</t>
  </si>
  <si>
    <t>远华数字化车间技术改造项目</t>
  </si>
  <si>
    <t>佛山市高明领航彩色印刷有限公司</t>
  </si>
  <si>
    <t>智能胶印生产线升级技术改造项目</t>
  </si>
  <si>
    <t>佛山市高明三九丰发印刷有限公司</t>
  </si>
  <si>
    <t>印刷生产线智能化提升及生产车间建设技术改造项目</t>
  </si>
  <si>
    <t>佛山市积家装饰材料有限公司</t>
  </si>
  <si>
    <t>玻璃马赛克生产线升级技术改造项目</t>
  </si>
  <si>
    <t>经财务专家确认，核减付款内容为租金部分5.31万元（不含税）。</t>
  </si>
  <si>
    <t>广东健力宝股份有限公司</t>
  </si>
  <si>
    <t>年产90000吨果汁饮料技术改造项目</t>
  </si>
  <si>
    <t>专家核定拟奖补金额：219.94万元，因企业获批2022年数字化智能化示范工厂专题-三级数字化智能化示范工厂（1000万），所以核减2022年获取奖补金额1000万，最终拟奖补金额0万元。</t>
  </si>
  <si>
    <t>佛山市三水东南五金电器制品有限公司</t>
  </si>
  <si>
    <t>年产120万台空炸功能的电烤箱技术升级改造项目</t>
  </si>
  <si>
    <t>广东越好生物科技有限公司</t>
  </si>
  <si>
    <t>新型功能性饲料原料生产线建设项目</t>
  </si>
  <si>
    <t>佛山市三水金意陶陶瓷有限公司</t>
  </si>
  <si>
    <t>年产330万平方米薄板砖智能制造示范项目</t>
  </si>
  <si>
    <t>壳牌新粤（佛山）沥青有限公司</t>
  </si>
  <si>
    <t>年产10万吨沥青生产车间技术改造项目</t>
  </si>
  <si>
    <t>广东好帮手嘉宸电子科技有限公司</t>
  </si>
  <si>
    <t>年产130万台车载导航产品智能自动化技术改造项目</t>
  </si>
  <si>
    <t>广东红牛维他命饮料有限公司</t>
  </si>
  <si>
    <t>年产2亿罐功能饮品生产线智能化技术改造项目</t>
  </si>
  <si>
    <t>青岛啤酒(三水)有限公司</t>
  </si>
  <si>
    <t>年产18万千升啤酒生产线节能环保及自动化生产线改造项目</t>
  </si>
  <si>
    <t>百威（佛山）啤酒有限公司</t>
  </si>
  <si>
    <t>年产160万吨啤酒酿造生产系统自动化阀阵改造项目</t>
  </si>
  <si>
    <t>奇刃（广东）精密科技有限公司</t>
  </si>
  <si>
    <t>年产值260万精密切削工具自动化生产线技术改造项目</t>
  </si>
  <si>
    <t>佛山市德莎生物科技有限公司</t>
  </si>
  <si>
    <t>年产12000吨护母婴护肤产品技术改造项目</t>
  </si>
  <si>
    <t>佛山市三水凤铝铝业有限公司</t>
  </si>
  <si>
    <t>年产20万吨铝棒熔铸炉节能技术改造项目</t>
  </si>
  <si>
    <r>
      <rPr>
        <sz val="10"/>
        <rFont val="宋体"/>
        <charset val="134"/>
      </rPr>
      <t>经财务专家确认，设备不在项目建设期内核减</t>
    </r>
    <r>
      <rPr>
        <sz val="10"/>
        <rFont val="宋体"/>
        <charset val="0"/>
      </rPr>
      <t>4.34</t>
    </r>
    <r>
      <rPr>
        <sz val="10"/>
        <rFont val="宋体"/>
        <charset val="134"/>
      </rPr>
      <t>万元（不含税）。</t>
    </r>
  </si>
  <si>
    <t>2000 吨/天进出仓量自动化仓储系统技术改造项目</t>
  </si>
  <si>
    <t>年产 10 万吨建筑铝型材包装和模具自动化生产线技术改造项目</t>
  </si>
  <si>
    <t>澳泰（广东）生物科技有限公司</t>
  </si>
  <si>
    <t>年产200万箱荔枝饮料生产线技术改造项目</t>
  </si>
  <si>
    <t>佛山市永泉纸品有限公司</t>
  </si>
  <si>
    <t>年产2000万件瓦楞纸板生产线自动化数字化技术改造</t>
  </si>
  <si>
    <t>佛山全瑞食品有限公司</t>
  </si>
  <si>
    <t>年产1千吨油条面点自动化产线技术改造项目</t>
  </si>
  <si>
    <t>广东罗翔铝业有限公司</t>
  </si>
  <si>
    <t>年产2万吨铝合金型材生产线的技术改造项目</t>
  </si>
  <si>
    <t>经财务专家确认，建安的合同未加盖施工单位公章核减20.49万元（不含税）。</t>
  </si>
  <si>
    <t>广东石湾酒厂（佛山）有限公司</t>
  </si>
  <si>
    <t>年产2.5万吨白酒技术改造项目</t>
  </si>
  <si>
    <t>广东奥朗食品有限公司</t>
  </si>
  <si>
    <t>年产1万吨奥朗饼智能化生产线技术改造项目</t>
  </si>
  <si>
    <t>佛山市立高食品有限公司</t>
  </si>
  <si>
    <t>年产25000吨水果深加工产品自动化生产线技术改造项目</t>
  </si>
  <si>
    <t>佛山市三水三联塑胶原料制品有限公司</t>
  </si>
  <si>
    <t>产量12万套益智塑胶玩具技术改造项目</t>
  </si>
  <si>
    <t>年产量20万套骑乘塑胶玩具技术改造项目</t>
  </si>
  <si>
    <t>年产量18万套骑乘塑胶玩具技术改造项目</t>
  </si>
  <si>
    <t>广东金丰彩印包装有限公司</t>
  </si>
  <si>
    <t>年产量2000万平方米瓦楞纸板技术改造及建设工程项目</t>
  </si>
  <si>
    <t>佛山市业鹏机械有限公司</t>
  </si>
  <si>
    <t>通用型工业机械设备构件自动化加工生产线技术改造项目</t>
  </si>
  <si>
    <t>大型工业加工设备构件自动化生产线升级技术改造项目</t>
  </si>
  <si>
    <t>佛山市嘉德业机械设备有限公司</t>
  </si>
  <si>
    <t>年产3500套机架自动化加工生产线技术改造项目</t>
  </si>
  <si>
    <t>佛山市汉康医疗设备有限公司</t>
  </si>
  <si>
    <t>高质量医疗器械塑料部件生产线自动化技术改造项目</t>
  </si>
  <si>
    <t>广东欧品佳万兴个人护理用品有限公司</t>
  </si>
  <si>
    <t>年产1000万片女性卫生用纸制品生产车间扩产增效技术改造项目</t>
  </si>
  <si>
    <t>佛山市三水区广顺自动化设备有限公司</t>
  </si>
  <si>
    <t>高效精密陶瓷自动化设备生产线技术改造项目</t>
  </si>
  <si>
    <t>建安777232.63元付款备注为往来款项，建议现场核查查账是否有退回</t>
  </si>
  <si>
    <t>佛山市迪华科技有限公司</t>
  </si>
  <si>
    <t>精密医疗器材生产线技术改造项目</t>
  </si>
  <si>
    <t>经财务专家确认，承兑汇票到期日不在备案证项目建设期内核减44.21万元（不含税）。最终核定设备购置金额不含税为260.71万元，其中数字化设备193.89万元，其他设备为66.82万元</t>
  </si>
  <si>
    <t>佛山市几何陶瓷有限公司</t>
  </si>
  <si>
    <t>日产1400吨陶瓷粉料制备系统的技术改造项目</t>
  </si>
  <si>
    <t>佛山市奇润智能技术有限公司</t>
  </si>
  <si>
    <t>中药智能调配机研发中心建设项目</t>
  </si>
  <si>
    <t>佛山市科犇达户外用品实业有限公司</t>
  </si>
  <si>
    <t>年产200万台烧烤炉生产线自动化技术改造项目</t>
  </si>
  <si>
    <t>广东金戈新材料股份有限公司</t>
  </si>
  <si>
    <t>年产100吨电子专用材料生产线增资扩产技术改造项目</t>
  </si>
  <si>
    <t>年产20000吨电子专用功能性材料技术改造项目</t>
  </si>
  <si>
    <t>广东亿博生物技术有限公司</t>
  </si>
  <si>
    <t>年产2万吨新型酒糟饲料自动化生产线技术改造项目</t>
  </si>
  <si>
    <t>佛山市三水冠珠陶瓷有限公司</t>
  </si>
  <si>
    <t>年产3200万平方米陶瓷生产线自动化设备技术改造项目</t>
  </si>
  <si>
    <t>年产200万平米复合板加工线技术改造项目</t>
  </si>
  <si>
    <t>佛山市三水新明珠建陶工业有限公司</t>
  </si>
  <si>
    <t>年产600万平方米陶瓷岩板生产线窑炉及环保设备升级改造项目</t>
  </si>
  <si>
    <r>
      <rPr>
        <sz val="10"/>
        <rFont val="宋体"/>
        <charset val="134"/>
      </rPr>
      <t>专家核定拟奖补金额：</t>
    </r>
    <r>
      <rPr>
        <sz val="10"/>
        <rFont val="宋体"/>
        <charset val="0"/>
      </rPr>
      <t>2049.74</t>
    </r>
    <r>
      <rPr>
        <sz val="10"/>
        <rFont val="宋体"/>
        <charset val="134"/>
      </rPr>
      <t>万元，因企业获批2022年数字化智能化示范工厂专题-三级数字化智能化示范工厂（10</t>
    </r>
    <r>
      <rPr>
        <sz val="10"/>
        <rFont val="宋体"/>
        <charset val="0"/>
      </rPr>
      <t>00</t>
    </r>
    <r>
      <rPr>
        <sz val="10"/>
        <rFont val="宋体"/>
        <charset val="134"/>
      </rPr>
      <t>万），所以核减</t>
    </r>
    <r>
      <rPr>
        <sz val="10"/>
        <rFont val="宋体"/>
        <charset val="0"/>
      </rPr>
      <t>2022</t>
    </r>
    <r>
      <rPr>
        <sz val="10"/>
        <rFont val="宋体"/>
        <charset val="134"/>
      </rPr>
      <t>年获取奖补金额1000万，最终拟奖补金额1049.74万元。</t>
    </r>
  </si>
  <si>
    <t>陶瓷岩板生产线智能自动化设备升级改造项目</t>
  </si>
  <si>
    <t>年产800万平方米陶瓷岩板生产线技术改造项目</t>
  </si>
  <si>
    <t>年产800万平方米岩板生产线升级技术改造项目</t>
  </si>
  <si>
    <t>年产260万平方米园林砖生产线技术改造项目</t>
  </si>
  <si>
    <t>引进陶瓷岩板生产设备技术改造项目</t>
  </si>
  <si>
    <t>佛山名奥弹簧开发有限公司</t>
  </si>
  <si>
    <t>年产15000万个精密弹簧自动化生产线技术改造项目</t>
  </si>
  <si>
    <t>佛山市兆锵滤清器科技有限公司</t>
  </si>
  <si>
    <t>旋装类机油滤清器自动化生产线技术改造项目</t>
  </si>
  <si>
    <t>广东粤构新型建材产业有限公司</t>
  </si>
  <si>
    <t>绿色新型建材自动化技术改造项目</t>
  </si>
  <si>
    <t>佛山市华新科机械有限公司</t>
  </si>
  <si>
    <t>佛山市华新科机械有限公司生产车间数字化智能化改造项目</t>
  </si>
  <si>
    <t>年产600吨设备零部件自动化生产设备技术升级改造项目</t>
  </si>
  <si>
    <t>广东金牌陶瓷有限公司</t>
  </si>
  <si>
    <t>年产100万平方米陶瓷大板的技术改造项目</t>
  </si>
  <si>
    <t>陶瓷大板设备技术改造项目</t>
  </si>
  <si>
    <t>佛山市三水宏源陶瓷企业有限公司</t>
  </si>
  <si>
    <t>年产800万方大规格岩板（薄板）瓷砖生产线技术改造项目</t>
  </si>
  <si>
    <t>至企业现场，企业人员解释设备已搬走，无法进行现场核查，自愿放弃本项目奖补。</t>
  </si>
  <si>
    <t>汇网电气有限公司</t>
  </si>
  <si>
    <t>年产2千单元配电开关设备生产线自动化升级技术改造项目</t>
  </si>
  <si>
    <t>佛山好运电器配件有限公司</t>
  </si>
  <si>
    <t>年产4.4亿件精密合金电阻自动化生产线技术改造项目</t>
  </si>
  <si>
    <t>佛山市三水至丰纸品制造有限公司</t>
  </si>
  <si>
    <t>年产量为1.5亿平方米纸板纸箱智能生产线技术改造项目</t>
  </si>
  <si>
    <t>佛山华韩卫生材料有限公司</t>
  </si>
  <si>
    <t>年产量1800吨的多功能流涎薄膜生产线节能降耗技术改造项目</t>
  </si>
  <si>
    <t>佛山市金银河智能装备股份有限公司</t>
  </si>
  <si>
    <t>新能源材料装备研发创新中心技术改造项目</t>
  </si>
  <si>
    <r>
      <rPr>
        <sz val="10"/>
        <rFont val="宋体"/>
        <charset val="134"/>
      </rPr>
      <t>经财务专家确认，承兑汇票到期日不在备案证项目建设期内核减</t>
    </r>
    <r>
      <rPr>
        <sz val="10"/>
        <rFont val="宋体"/>
        <charset val="0"/>
      </rPr>
      <t>44.25</t>
    </r>
    <r>
      <rPr>
        <sz val="10"/>
        <rFont val="宋体"/>
        <charset val="134"/>
      </rPr>
      <t>万元（不含税）。
建议现场看土地</t>
    </r>
  </si>
  <si>
    <t>年产150套有机硅化合物和锂电池智能装备生产车间升级改造项目</t>
  </si>
  <si>
    <t>广东合和建筑五金制品有限公司</t>
  </si>
  <si>
    <t>年产2700万件建筑五金制品生产车间扩产增效技术改造项目</t>
  </si>
  <si>
    <t>土地金额较大，建议现场</t>
  </si>
  <si>
    <t>年产50万套智能家居产品生产车间扩建技术改造项目</t>
  </si>
  <si>
    <t>佛山市精石智能照明科技有限公司</t>
  </si>
  <si>
    <t>年产10万套智能照明灯具生产线扩产技术改造项目</t>
  </si>
  <si>
    <t>佛山市三水淼盛包装制品有限公司</t>
  </si>
  <si>
    <t>年产500吨多功能薄膜生产线技术改造项目</t>
  </si>
  <si>
    <t>广东台一精工机械有限公司</t>
  </si>
  <si>
    <t>年产100台数字化印刷设备技术改造项目</t>
  </si>
  <si>
    <t>经财务专家确认，支付凭证不齐全共核减5.12万元（不含税）、四舍五不入核减0.01万元（不含税）。</t>
  </si>
  <si>
    <t>广东优尼克智能照明科技有限公司</t>
  </si>
  <si>
    <t>年产300万套智能照明灯具自动化生产线技术改造项目</t>
  </si>
  <si>
    <t>佛山市三水弘声电器配件有限公司</t>
  </si>
  <si>
    <t>年产1.1万吨新型扬声器组件生产线自动化提升改造项目</t>
  </si>
  <si>
    <t>佛山市恒达模塑科技有限公司</t>
  </si>
  <si>
    <t>年产2000吨精密通信天线配件及模具生产技术改造项目</t>
  </si>
  <si>
    <t>佛山联创华联电子有限公司</t>
  </si>
  <si>
    <t>年产1500万件PLC家电控制器智能化生产线技术改造项目</t>
  </si>
  <si>
    <t>广东省美百年门窗有限公司</t>
  </si>
  <si>
    <t>年产8万平方米优质智能门窗技术改造项目</t>
  </si>
  <si>
    <t>佛山市中科包装有限公司</t>
  </si>
  <si>
    <t>年产2700吨包装纸箱及礼盒自动化生产技术改造项目</t>
  </si>
  <si>
    <t>佛山欧神诺陶瓷有限公司</t>
  </si>
  <si>
    <t>新型超大规格高性能陶瓷板材生产线建设项目</t>
  </si>
  <si>
    <t>建议现场核查。
经财务专家确认，核减金额内容如下：
1、建安：核减不在奖补时间范围内金额共357.93万元（不含税）、未提供发票金额共339.11万元（不含税），合计697.04万元（不含税）；
2、设备：核减不在奖补时间范围内金额共1725.67万元（不含税）、未提供发票金额共544.63万元（不含税）、实际未付款金额共11.77万元（不含税）、发票和付款从小核减共15.75万元（不含税），合计2297.84万元（不含税）。</t>
  </si>
  <si>
    <t>广东德技优品门窗有限公司</t>
  </si>
  <si>
    <t>年产3.5万平方米门窗自动化生产技术改造项目</t>
  </si>
  <si>
    <t>广东启新汽车零部件有限公司</t>
  </si>
  <si>
    <t>年产320万套新能源汽车用铝合金精密压铸产品智能生产线技术改造项目</t>
  </si>
  <si>
    <t>年产300套高精尖汽车压铸模具智能化技术改造项目</t>
  </si>
  <si>
    <t>佛山市广牧兴饲料有限公司</t>
  </si>
  <si>
    <t>年产12万吨饲料生产线技术改造项目</t>
  </si>
  <si>
    <t>佛山市恒洁达辉卫浴有限公司</t>
  </si>
  <si>
    <t>年产50万套卫浴用品智能制造及生产管理数据化升级技术改造项目</t>
  </si>
  <si>
    <t>专家核定拟奖补金额28.58万元，且企业获批2022年佛山市数字化智能化示范车间，应扣除相应奖补金额200万元，因此企业拟应获得奖补金额为0万元
存在问题：经财务专家确认，核减实际未付款金额0.26万元（不含税）。</t>
  </si>
  <si>
    <t>年产40万件淋浴器自动化生产技术改造项目</t>
  </si>
  <si>
    <t>佛山市天宝利硅工程科技有限公司</t>
  </si>
  <si>
    <t>年产1000吨有机硅橡胶自动生产设备技术改造项目</t>
  </si>
  <si>
    <t>佛山市三水飞马包装有限公司</t>
  </si>
  <si>
    <t>年产塑料制品8500吨生产线技术改造项目</t>
  </si>
  <si>
    <t>年产9000吨塑料制品生产线机械化提升技术改造项目</t>
  </si>
  <si>
    <t>广东达益新材料有限公司</t>
  </si>
  <si>
    <t>年产1500万片环保PETG膜挤出生产线技术改造项目</t>
  </si>
  <si>
    <t>佛山市恒洁凯乐德卫浴有限公司</t>
  </si>
  <si>
    <t>年产3万套非标定制卫浴产品数字化升级技术改造项目</t>
  </si>
  <si>
    <t>年产10万套卫浴洁具设计中心及生产制造升级技术改造项目</t>
  </si>
  <si>
    <t>恒洁卫浴集团有限公司</t>
  </si>
  <si>
    <t>恒洁总部集约化智能物流仓储技术改造项目</t>
  </si>
  <si>
    <t>年产50万套节水卫浴洁具分拣仓储智能制造技术改造项目</t>
  </si>
  <si>
    <t>年产10万套休闲卫浴产品非标定制及数字化转型升级技术改造项目</t>
  </si>
  <si>
    <t>广东粤山新材料科技有限公司</t>
  </si>
  <si>
    <t>年产500万张浸渍胶膜饰面人造板技术改造项目</t>
  </si>
  <si>
    <r>
      <rPr>
        <sz val="10"/>
        <rFont val="宋体"/>
        <charset val="134"/>
      </rPr>
      <t>经财务专家确认，项目专审报告的建安工程明细表上，已付款项不含税金额（不含税）为</t>
    </r>
    <r>
      <rPr>
        <sz val="10"/>
        <rFont val="宋体"/>
        <charset val="0"/>
      </rPr>
      <t>1311.91</t>
    </r>
    <r>
      <rPr>
        <sz val="10"/>
        <rFont val="宋体"/>
        <charset val="134"/>
      </rPr>
      <t>，并非企业申报书上明细表的</t>
    </r>
    <r>
      <rPr>
        <sz val="10"/>
        <rFont val="宋体"/>
        <charset val="0"/>
      </rPr>
      <t>2018.34</t>
    </r>
    <r>
      <rPr>
        <sz val="10"/>
        <rFont val="宋体"/>
        <charset val="134"/>
      </rPr>
      <t>，核减706.43万元，最终核定建安投入不含税为1408.73万元。</t>
    </r>
  </si>
  <si>
    <t>佛山弘吉科技有限公司</t>
  </si>
  <si>
    <t>年产900万件大型家用电器钣金制品生产线技术改造项目</t>
  </si>
  <si>
    <t>佛山市三水歌谷电器有限公司</t>
  </si>
  <si>
    <t>年产卡车空调10万台、车载冰箱15万台生产线技术改造项目</t>
  </si>
  <si>
    <t>经财务专家确认，智能电视屏无合同无付款凭证，核减1.11万元（不含税）</t>
  </si>
  <si>
    <t>佛山市东秦酒店用品制造有限公司</t>
  </si>
  <si>
    <t>年产50万套酒店用品生产线技术改造项目</t>
  </si>
  <si>
    <t>佛山市亿强电子有限公司</t>
  </si>
  <si>
    <t>年产1.5亿件燃气具零部件自动化技术改造项目</t>
  </si>
  <si>
    <t>企业申报固定资产投资额220.31万元，未按要求填写申请表、设备明细表，未明确设备是否属于数字化智能化设备，且存在汇款单重复提供、无提供付款凭证、明细表上发票号码与佐证材料不一致等问题，财务专家无法核实数据；且企业获批2022年佛山市数字化智能化示范车，应扣除相应奖补金额200万元，因此企业拟应获得奖补金额为0万元。</t>
  </si>
  <si>
    <t>佛山市致科智能科技有限公司</t>
  </si>
  <si>
    <t>年产15万套机械手生产线技术改造项目</t>
  </si>
  <si>
    <t>佛山东阳汽车零部件有限公司</t>
  </si>
  <si>
    <t>汽车仪表板生产线自动化技术改造项目</t>
  </si>
  <si>
    <t>佛山市合信装饰材料有限公司</t>
  </si>
  <si>
    <t>年产600万张人造饰面板的技术改造项目</t>
  </si>
  <si>
    <t>经财务专家确认，报警器提供的支付回单为3.728万元，核减3.2万元（不含税）。</t>
  </si>
  <si>
    <t>广东天元汇邦新材料股份有限公司</t>
  </si>
  <si>
    <t>装饰饰面材料数字化生产线的技术改造项目</t>
  </si>
  <si>
    <r>
      <rPr>
        <sz val="10"/>
        <rFont val="宋体"/>
        <charset val="134"/>
      </rPr>
      <t>专家核定拟奖补金额：</t>
    </r>
    <r>
      <rPr>
        <sz val="10"/>
        <rFont val="宋体"/>
        <charset val="0"/>
      </rPr>
      <t>288.58</t>
    </r>
    <r>
      <rPr>
        <sz val="10"/>
        <rFont val="宋体"/>
        <charset val="134"/>
      </rPr>
      <t>万元，因企业获批</t>
    </r>
    <r>
      <rPr>
        <sz val="10"/>
        <rFont val="宋体"/>
        <charset val="0"/>
      </rPr>
      <t>2022</t>
    </r>
    <r>
      <rPr>
        <sz val="10"/>
        <rFont val="宋体"/>
        <charset val="134"/>
      </rPr>
      <t>年佛山市数字化智能化示范车间（</t>
    </r>
    <r>
      <rPr>
        <sz val="10"/>
        <rFont val="宋体"/>
        <charset val="0"/>
      </rPr>
      <t>200</t>
    </r>
    <r>
      <rPr>
        <sz val="10"/>
        <rFont val="宋体"/>
        <charset val="134"/>
      </rPr>
      <t>万），所以核减</t>
    </r>
    <r>
      <rPr>
        <sz val="10"/>
        <rFont val="宋体"/>
        <charset val="0"/>
      </rPr>
      <t>2022</t>
    </r>
    <r>
      <rPr>
        <sz val="10"/>
        <rFont val="宋体"/>
        <charset val="134"/>
      </rPr>
      <t>年获取奖补金额</t>
    </r>
    <r>
      <rPr>
        <sz val="10"/>
        <rFont val="宋体"/>
        <charset val="0"/>
      </rPr>
      <t>200</t>
    </r>
    <r>
      <rPr>
        <sz val="10"/>
        <rFont val="宋体"/>
        <charset val="134"/>
      </rPr>
      <t>万，最终拟奖补金额</t>
    </r>
    <r>
      <rPr>
        <sz val="10"/>
        <rFont val="宋体"/>
        <charset val="0"/>
      </rPr>
      <t>88.58</t>
    </r>
    <r>
      <rPr>
        <sz val="10"/>
        <rFont val="宋体"/>
        <charset val="134"/>
      </rPr>
      <t>万元。</t>
    </r>
  </si>
  <si>
    <t>佛山市精泰机械制造有限公司</t>
  </si>
  <si>
    <t>年产60台铝型材挤压机技术改造项目</t>
  </si>
  <si>
    <t>经财务专家确认，银行回单无银行印鉴共核减43.88万元（不含税）。</t>
  </si>
  <si>
    <t>佛山丰仕卫浴科技有限公司</t>
  </si>
  <si>
    <t>年产10万套淋浴设备生产线技术改造项目</t>
  </si>
  <si>
    <t>广东葆德科技有限公司</t>
  </si>
  <si>
    <t>年产3000台空压机智能提质降本应用技术改造项目</t>
  </si>
  <si>
    <t>经财务专家确认，智能彩色平板喷墨机银行回单只提供两张共4.45万元，需核减4.42万元（不含税）。</t>
  </si>
  <si>
    <t>年增产1500台二级压缩机产品数字化技术改造项目</t>
  </si>
  <si>
    <t>佛山达健实验设备有限公司</t>
  </si>
  <si>
    <t>年产100台套生活用纸后加工装备生产线技术改造项目</t>
  </si>
  <si>
    <t>广东暖丰电热科技有限公司</t>
  </si>
  <si>
    <t>年产2000万片电热膜生产及研发技术改造项目</t>
  </si>
  <si>
    <t>佛山市恒洁卫浴有限公司</t>
  </si>
  <si>
    <t>年产10万件高品质陶瓷洁具成型技术改造项目</t>
  </si>
  <si>
    <t>年产10万套陶瓷洁具智能化车间技术改造项目</t>
  </si>
  <si>
    <t>年产50万套卫生陶瓷生产车间技术改造项目</t>
  </si>
  <si>
    <t>佛山市业精机械制造有限公司</t>
  </si>
  <si>
    <t>年增产20台新型高压短行程挤压机技术改造项目</t>
  </si>
  <si>
    <t>年增产5条铝型材智能挤压生产线扩产增效技术改造项目</t>
  </si>
  <si>
    <t>年增产5条智能挤压生产线自动化加工技术改造项目</t>
  </si>
  <si>
    <t>佛山市三水雄金机械有限公司</t>
  </si>
  <si>
    <t>年产450件高质量大型金属工件技术改造项目</t>
  </si>
  <si>
    <t>绿之源智能装备（广东）有限公司</t>
  </si>
  <si>
    <t>年产2800台铝灰回收处理设备自动化技术改造项目</t>
  </si>
  <si>
    <t>乐屋（广东）高新科技有限公司</t>
  </si>
  <si>
    <t>年产68万套梦幻帘电机技术改造项目</t>
  </si>
  <si>
    <t>经财务专家确认，核减不在备案证项目建设期内金额合计71.32万元（不含税）。固定资产投资合计为59.47万元（不含税），不足100万元，不进行奖补。</t>
  </si>
  <si>
    <t>佛山市蓝谷智能家居制造有限公司</t>
  </si>
  <si>
    <t>年产110万方智能家居生产线数字化升级技术改造项目</t>
  </si>
  <si>
    <t>经财务专家确认，多功能六面钻的付款凭证（银行回单）无收款单位，且基于四舍五不入原则，核减29.21万元（不含税）。</t>
  </si>
  <si>
    <t>佛山市易出顺模具有限公司</t>
  </si>
  <si>
    <t>年产1.8万套高质量铝型材挤出模具产品技术改造项目</t>
  </si>
  <si>
    <t>建议现场核查汇票，大量汇票背书不连续</t>
  </si>
  <si>
    <t>佛山市三水江达塑料电器制品有限公司</t>
  </si>
  <si>
    <t>年产1500吨塑料包装容器的技术改造项目</t>
  </si>
  <si>
    <t>佛山市国荥先达车用空调及冷却部件有限公司</t>
  </si>
  <si>
    <t>年产1248万件空调配件技术改造项目</t>
  </si>
  <si>
    <t>佛山市永力泰车轴有限公司</t>
  </si>
  <si>
    <t>年产10万套新一代挂车车轴和悬架生产线技术改造项目</t>
  </si>
  <si>
    <t>佛山市朗诗格电子有限公司</t>
  </si>
  <si>
    <t>年产值1500万元器件封装自动化生产线技术改造项目</t>
  </si>
  <si>
    <t>佛山海尔电冰柜有限公司</t>
  </si>
  <si>
    <t>年产150万台电冰柜技术改造项目</t>
  </si>
  <si>
    <r>
      <rPr>
        <sz val="10"/>
        <rFont val="宋体"/>
        <charset val="134"/>
      </rPr>
      <t>经财务专家确认，核减4)降温设备采购维修服务费</t>
    </r>
    <r>
      <rPr>
        <sz val="10"/>
        <rFont val="宋体"/>
        <charset val="0"/>
      </rPr>
      <t>12.24</t>
    </r>
    <r>
      <rPr>
        <sz val="10"/>
        <rFont val="宋体"/>
        <charset val="134"/>
      </rPr>
      <t>万元（不含税），按四舍五不入原则核减0.15万元（不含税），合计12.39万元（不含税）。</t>
    </r>
  </si>
  <si>
    <t>广东永龙铝业有限公司</t>
  </si>
  <si>
    <t>建筑铝合金型材生产线技术改造项目</t>
  </si>
  <si>
    <t>年产1万吨铝型材生产线技术改造项目</t>
  </si>
  <si>
    <t>佛山海尔滚筒洗衣机有限公司</t>
  </si>
  <si>
    <t>年产120万套外筒前后套件的技术改造项目</t>
  </si>
  <si>
    <r>
      <rPr>
        <sz val="10"/>
        <rFont val="宋体"/>
        <charset val="134"/>
      </rPr>
      <t>经财务专家确认，核减253.97万元（不含税）内容如下：</t>
    </r>
    <r>
      <rPr>
        <sz val="10"/>
        <rFont val="宋体"/>
        <charset val="0"/>
      </rPr>
      <t xml:space="preserve">
</t>
    </r>
    <r>
      <rPr>
        <sz val="10"/>
        <rFont val="宋体"/>
        <charset val="134"/>
      </rPr>
      <t>建安：实际未付款核减6.88万元（不含税）、发票单位与收款单位不符核减16.31万元（不含税）、合同单位名称与发票不符核减20.85万元（不含税）、依据四舍五不入原则核减0.06万元，合计44.1万元。
设备：企业无形资产核减85.41万元（不含税）、合同供方单位名称与发票不符核减79.65万元（不含税）、合同甲方无盖章核减33.94万元（不含税）、依据发票及付款从小原则核减10.79万元（不含税）、依据四舍五不入原则核减0.06万元0.08万元，合计209.87万元。</t>
    </r>
  </si>
  <si>
    <t>广东澳美高新科技有限公司</t>
  </si>
  <si>
    <t>年加工10万吨铝型材技术改造项目</t>
  </si>
  <si>
    <t>经财务专家确认，支票头无付款回单核减24万元（不含税）</t>
  </si>
  <si>
    <t>年产7500吨新型卧式移门生产线智能化技术改造项目</t>
  </si>
  <si>
    <t>日丰企业（佛山）有限公司</t>
  </si>
  <si>
    <t>塑料管材管件产品产能提升技术改造项目</t>
  </si>
  <si>
    <t>经财务专家确认，无付款回单设备核减21.4万元（不含税）、依据发票及付款从小原则核减154.85万元（不含税），合计176.25万元（不含税）。</t>
  </si>
  <si>
    <t>年产新型塑料管材管道2000万米技术改造项目</t>
  </si>
  <si>
    <t>广东华凯科技股份有限公司</t>
  </si>
  <si>
    <t>年产6000吨浸渍非织造纤维材料技术改造项目</t>
  </si>
  <si>
    <t>广亚（广东）铝业有限公司</t>
  </si>
  <si>
    <t>年产15000吨铝模板挤压生产线技术改造项目</t>
  </si>
  <si>
    <t>经财务专家确认，不在备案期付款核减8.17万元（不含税）、依据四舍五不入原则核减0.24万元（不含税），合计8.41万元（不含税）。</t>
  </si>
  <si>
    <t>铝型材氧化生产线氧化电源机、冰机节能技术改造项目</t>
  </si>
  <si>
    <t>年产10000吨喷粉铝型材自动化卧式生产线技术改造项目</t>
  </si>
  <si>
    <t>广东至荣新材料科技有限公司</t>
  </si>
  <si>
    <t>年产人造石英石25万平方米生产线改造项目</t>
  </si>
  <si>
    <t>经财务专家确认，合同单位与开票单位不符核减37.14万元（不含税）、无合同无说明设备核减4.72万元（不含税）、金额与合同实际金额不符核减1.48万元（不含税），合计43.34万元（不含税）。</t>
  </si>
  <si>
    <t>日丰新材有限公司</t>
  </si>
  <si>
    <t>年产1500万米塑料管材管件产品技术改造项目</t>
  </si>
  <si>
    <t>佛山市恒力泰科技有限公司</t>
  </si>
  <si>
    <t>年产200台（套）高端智能装备提质增效技术改造项目</t>
  </si>
  <si>
    <t>广东星星制冷设备有限公司</t>
  </si>
  <si>
    <t>年产5500台商用制冷柜智能化生产线升级技术改造项目</t>
  </si>
  <si>
    <t>经财务专家确认，支票头无付款回单设备核减17.46万元（不含税）.</t>
  </si>
  <si>
    <t>广东齐力澳美高新材料股份有限公司</t>
  </si>
  <si>
    <t>年产30000吨高强、高韧、耐蚀铝合金工业型材挤压智能化生产线技术改造及高端圆铸锭配套环保设备升级改造</t>
  </si>
  <si>
    <t>年产1.2万吨轻量化车用铝型材全自动挤压生产线智能化升级技术改造项目</t>
  </si>
  <si>
    <t>年产2.5万吨高性能轻质铝合金材料增资扩产技术改造项目</t>
  </si>
  <si>
    <t>广东德力宏展智能装备有限公司</t>
  </si>
  <si>
    <t>年产250台CNC数控加工设备技术改造项目</t>
  </si>
  <si>
    <t>经财务专家确认，实际付款金额核减4.08万元（不含税）</t>
  </si>
  <si>
    <t>佛山甬大电梯部件有限公司</t>
  </si>
  <si>
    <t>年产6万套开门机、60万套门头技术改造项目</t>
  </si>
  <si>
    <t>佛山市三水蓝鲸塑料制品有限公司</t>
  </si>
  <si>
    <t>年产200万个强韧型塑料容器产能提升技术改造项目</t>
  </si>
  <si>
    <t>广东浪鲸智能卫浴有限公司</t>
  </si>
  <si>
    <t>陶瓷污水智能处理工程技术改造项目</t>
  </si>
  <si>
    <t>佛山市三水春生投资有限公司</t>
  </si>
  <si>
    <t>年产8000吨香皂技术改造项目</t>
  </si>
  <si>
    <t>礼顿卫生用品（佛山）有限公司</t>
  </si>
  <si>
    <t>婴儿高分子纸尿裤生产线建设项目</t>
  </si>
  <si>
    <t>佛山瑝玛智能家居有限公司</t>
  </si>
  <si>
    <t>年产55000套浴缸技术改造项目</t>
  </si>
  <si>
    <t>佛山市勋宇包装制品有限公司</t>
  </si>
  <si>
    <t>年产15亿支PET瓶坯、3亿只提环技术改造项目</t>
  </si>
  <si>
    <r>
      <rPr>
        <sz val="10"/>
        <rFont val="宋体"/>
        <charset val="134"/>
      </rPr>
      <t>经财务专家确认，</t>
    </r>
    <r>
      <rPr>
        <sz val="10"/>
        <rFont val="宋体"/>
        <charset val="0"/>
      </rPr>
      <t>5</t>
    </r>
    <r>
      <rPr>
        <sz val="10"/>
        <rFont val="宋体"/>
        <charset val="134"/>
      </rPr>
      <t>张电子银行承兑汇票到期日都为2023年，核减23.56万元（不含税）。</t>
    </r>
  </si>
  <si>
    <t>广东皇派定制家居集团股份有限公司</t>
  </si>
  <si>
    <t>铝合金窗智能化生产线扩建项目</t>
  </si>
  <si>
    <t>广东天赐湾实验室装备制造有限公司</t>
  </si>
  <si>
    <t>年产5万套多体结合式实验室装备产能提升技术改造项目</t>
  </si>
  <si>
    <t>佛山市丰泽纺织有限公司</t>
  </si>
  <si>
    <t>年产3000万米高档牛仔面料绿色印染技术改造项目</t>
  </si>
  <si>
    <t>年产3000万米高档牛仔织布清洁生产技术改造项目</t>
  </si>
  <si>
    <t>佛山市三水骏辉纺织印染有限公司</t>
  </si>
  <si>
    <t>年产5700吨纺织品染整技术改造项目</t>
  </si>
  <si>
    <t>佛山市佑隆印染有限公司</t>
  </si>
  <si>
    <t>年产600万米高档家纺面料清洁印染技术改造项目</t>
  </si>
  <si>
    <t>广东盟力纺织科技有限公司</t>
  </si>
  <si>
    <t>年产900吨涤纶线生产车间自动化技术改造项目</t>
  </si>
  <si>
    <t>佛山市鑫诺家具有限公司</t>
  </si>
  <si>
    <t>年产200万套办公家具技术改造项目</t>
  </si>
  <si>
    <t>佛山捷利再生科技有限公司</t>
  </si>
  <si>
    <t>年产7000万米的高档棉印染技术改造项目</t>
  </si>
  <si>
    <t>佛山市唐朝木业有限公司</t>
  </si>
  <si>
    <t>年产1.6万立方米全自动智能化多层热压干燥生产线技术改造项目</t>
  </si>
  <si>
    <t>景汇纺织印染（佛山）有限公司</t>
  </si>
  <si>
    <t>纺织品印染生产车间技术改造项目</t>
  </si>
  <si>
    <t>广东福之田汽车配件有限公司</t>
  </si>
  <si>
    <t>年产1000万件五金制品生产线自动化技术改造项目</t>
  </si>
  <si>
    <t>年产380万件汽车零部件技术改造项目</t>
  </si>
  <si>
    <t>佛山市蓝谷家居有限公司</t>
  </si>
  <si>
    <t>年产5万平方米定制家居生产线技术改造项目</t>
  </si>
  <si>
    <t>广东珈源生物技术有限公司</t>
  </si>
  <si>
    <t>智能化绿色日化用品生产线技术改造项目</t>
  </si>
  <si>
    <t>佛山市能信纺织有限公司</t>
  </si>
  <si>
    <t>年产200万米柔软高档牛仔布生产车间设备更新技术改造项目</t>
  </si>
  <si>
    <t>佛山市绿映红电梯装饰有限公司</t>
  </si>
  <si>
    <t>年产 15000 套电梯配件生产线技术改造项目</t>
  </si>
  <si>
    <r>
      <rPr>
        <sz val="10"/>
        <rFont val="宋体"/>
        <charset val="134"/>
      </rPr>
      <t>经财务专家确认，项目备案证不含建筑安装投资方向，建安核减</t>
    </r>
    <r>
      <rPr>
        <sz val="10"/>
        <rFont val="宋体"/>
        <charset val="0"/>
      </rPr>
      <t>19.78</t>
    </r>
    <r>
      <rPr>
        <sz val="10"/>
        <rFont val="宋体"/>
        <charset val="134"/>
      </rPr>
      <t>万元（不含税）。另企业未填写设备是否属于数字化智能化设备，但在企业申报表上企业归为其他设备，数据按其他设备处理。</t>
    </r>
  </si>
  <si>
    <t>佛山市三水吉临织带印染有限公司</t>
  </si>
  <si>
    <t>年产3000万米针织布生产车间扩建技术改造项目</t>
  </si>
  <si>
    <r>
      <rPr>
        <sz val="10"/>
        <rFont val="宋体"/>
        <charset val="134"/>
      </rPr>
      <t>经财务专家确认，厂房一建设工程用预拌混凝土-申报单位提供的发票数不含税价实为</t>
    </r>
    <r>
      <rPr>
        <sz val="10"/>
        <rFont val="宋体"/>
        <charset val="0"/>
      </rPr>
      <t>759.71</t>
    </r>
    <r>
      <rPr>
        <sz val="10"/>
        <rFont val="宋体"/>
        <charset val="134"/>
      </rPr>
      <t>，核减9.96万元（不含税）。</t>
    </r>
  </si>
  <si>
    <t>佛山市三水乐家居建材有限公司</t>
  </si>
  <si>
    <t>年产120万套高端淋浴房、20万套铝门窗生产车间技术改造项目</t>
  </si>
  <si>
    <t>广东冠美颐高家具装饰有限公司</t>
  </si>
  <si>
    <t>年产25万套高端定制办公家具生产线自动化技术改造项目</t>
  </si>
  <si>
    <t>年产15万套高端家具生产车间扩产增效技术改造项目</t>
  </si>
  <si>
    <t>佛山市三水三角洲化工有限公司</t>
  </si>
  <si>
    <t>年产1350吨环保电子级固化剂生产线智能化技术改造项目</t>
  </si>
  <si>
    <t>佛山市彩暖星木业有限公司</t>
  </si>
  <si>
    <t>年产40万平方米环保木地板技术改造项目</t>
  </si>
  <si>
    <t>经财务专家确认，核减不在备案时间内发生建安安装款项合计146.77万元（不含税）。</t>
  </si>
  <si>
    <t>年产60万平方米环保木地板技术改造项目</t>
  </si>
  <si>
    <t>佛山市三水德茂盛纺织有限公司</t>
  </si>
  <si>
    <t>年产9000吨针织化纤布产能提升技术改造项目</t>
  </si>
  <si>
    <t>经财务专家确认，申报材料的第63页银行支付交易回单无银行电子专用章，核减411.7万元（不含税）。</t>
  </si>
  <si>
    <t>佛山市三水华通盛纺织印染有限公司</t>
  </si>
  <si>
    <t>年产6000吨柔软化纤面料生产线智能化技术改造项目</t>
  </si>
  <si>
    <t>年产40000吨高档化纤针织面料生产车间扩产技术改造项目</t>
  </si>
  <si>
    <t>年产6000吨高档化纤针织面料生产技术改造项目</t>
  </si>
  <si>
    <t>佛山市三水进杰塑料制品有限公司</t>
  </si>
  <si>
    <t>年产540万米坯布生产线技术改造项目</t>
  </si>
  <si>
    <t>佛山市三水汇兴隆塑料有限公司</t>
  </si>
  <si>
    <t>年产1100万码复合塑料装饰材料生产线设备更新技术改造项目</t>
  </si>
  <si>
    <t>年产250万米高端复合型装饰材料生产车间扩产增效技术改造项目</t>
  </si>
  <si>
    <t>广东芬豪生物科技有限公司</t>
  </si>
  <si>
    <t>年产18000吨环保化妆品自动化生产车间扩产技术改造项目</t>
  </si>
  <si>
    <t>佛山市三水兆丰和塑料制品有限公司</t>
  </si>
  <si>
    <t>年产500万件塑料瓶技术改造项目</t>
  </si>
  <si>
    <t>佛山市三水巧媳妇日用品有限公司</t>
  </si>
  <si>
    <t>年产800万件日用化妆品全自动生产线技术改造项目</t>
  </si>
  <si>
    <t>广东闪钻化妆品有限公司</t>
  </si>
  <si>
    <t>闪钻年产14000吨日用化妆品生产线扩产增效技术改造项目</t>
  </si>
  <si>
    <t>广东宏大金谷创新科技有限公司</t>
  </si>
  <si>
    <t>年产20000吨日用化工产品生产车间扩产技术改造项目</t>
  </si>
  <si>
    <t>建议现场核查。
经财务专家确认，3号厂房、4号厂房、5号厂房、6号厂房建设工程的网银电子回单无付款方户名和账号，无法确定付款单位，核减2912.62万元（不含税）。</t>
  </si>
  <si>
    <t>佛山市三水区大塘污水处理有限公司</t>
  </si>
  <si>
    <t>5.4万吨/天污水深度处理零排放系统技术升级改造项目</t>
  </si>
  <si>
    <t>佛山市三水宝发工艺品制造有限公司</t>
  </si>
  <si>
    <t>年产40万件家具配件生产线技术改造项目</t>
  </si>
  <si>
    <t>经财务专家确认，核定设备购置不含税金额遵循发票和付款从小原则，核减18.45万元（不含税），另核减合同与发票不符0.64万元（不含税），合计19.09万元（不含税）。</t>
  </si>
  <si>
    <t>广东彩诗纺织有限公司</t>
  </si>
  <si>
    <t>高档牛津布料生产线环保智能化技术改造项目</t>
  </si>
  <si>
    <t>高端涂层布生产线智能化技术改造项目</t>
  </si>
  <si>
    <t>佛山市三水进欣制线有限公司</t>
  </si>
  <si>
    <t>进欣高效能纤维纱线印染定型处理车间技术改造项目</t>
  </si>
  <si>
    <t>佛山市合富兴达装饰材料有限公司</t>
  </si>
  <si>
    <t>年产2700吨建筑装饰新材料生产线自动化技术改造</t>
  </si>
  <si>
    <t>经财务专家确认，核减与合同金额不符部分3.92万元（不含税）。</t>
  </si>
  <si>
    <t>广东欧碧泉生物科技有限公司</t>
  </si>
  <si>
    <t>年产2万吨日化产品生产线技术改造</t>
  </si>
  <si>
    <r>
      <rPr>
        <sz val="10"/>
        <rFont val="宋体"/>
        <charset val="134"/>
      </rPr>
      <t>经财务专家确认，核减与合同金额不符部分57.4万元（不含税）、办公室室内设计合同费用4.1万元（不含税）、核定设备购置不含税金额遵循发票和付款从小原则核减</t>
    </r>
    <r>
      <rPr>
        <sz val="10"/>
        <rFont val="宋体"/>
        <charset val="0"/>
      </rPr>
      <t>4.22</t>
    </r>
    <r>
      <rPr>
        <sz val="10"/>
        <rFont val="宋体"/>
        <charset val="134"/>
      </rPr>
      <t>万元（不含税），合计65.72万元（不含税）。</t>
    </r>
  </si>
  <si>
    <t>广东雅丽诗科技有限公司</t>
  </si>
  <si>
    <t>年产10000吨儿童彩妆产品生产线扩产技术改造</t>
  </si>
  <si>
    <t>佛山市三水纤艺纺织印染有限公司</t>
  </si>
  <si>
    <t>年产1200万米织物印染生产线技术改造项目</t>
  </si>
  <si>
    <r>
      <rPr>
        <sz val="10"/>
        <rFont val="宋体"/>
        <charset val="134"/>
      </rPr>
      <t>经财务专家确认，建安核减与合同金额不符部分</t>
    </r>
    <r>
      <rPr>
        <sz val="10"/>
        <rFont val="宋体"/>
        <charset val="0"/>
      </rPr>
      <t>2.89</t>
    </r>
    <r>
      <rPr>
        <sz val="10"/>
        <rFont val="宋体"/>
        <charset val="134"/>
      </rPr>
      <t>万元（不含税）、核定设备购置不含税金额遵循发票和付款从小原则核减0.03万元（不含税）.</t>
    </r>
  </si>
  <si>
    <t>佛山市新环隆印染有限公司</t>
  </si>
  <si>
    <t>年产2000吨绿色高档涤纶丝生产线技术改造项目</t>
  </si>
  <si>
    <t>佛山市三水山龙纺织印染厂有限公司</t>
  </si>
  <si>
    <t>年产8000吨染色筒子纱生产线智能化技术改造项目</t>
  </si>
  <si>
    <t>广东卡迪娜实业有限公司</t>
  </si>
  <si>
    <t>年产12万吨日化产品生产线扩产技术改造</t>
  </si>
  <si>
    <t>年产2万吨日化产品生产线智能化技术改造项目</t>
  </si>
  <si>
    <t>佛山市三水海讯微型电机有限公司</t>
  </si>
  <si>
    <t>年产500万件微型电机生产线技术改造项目</t>
  </si>
  <si>
    <t>佛山市启丰纺织印染有限公司</t>
  </si>
  <si>
    <t>年产800吨针织布染整生产线提质增效智能化技术改造项目</t>
  </si>
  <si>
    <t>广东美康源中药研发有限公司</t>
  </si>
  <si>
    <t>年产8000吨中草药女性洗护用品生产线技术改造项目</t>
  </si>
  <si>
    <t>佛山市三水嘉骏纺织染有限公司</t>
  </si>
  <si>
    <t>年产8000吨色纱加工技术改造项目</t>
  </si>
  <si>
    <t>佛山市汇科纺织有限公司</t>
  </si>
  <si>
    <t>年产1500吨高端针织面料产能提升技术改造项目</t>
  </si>
  <si>
    <t>佛山市三水丽源丰纺织印染有限公司</t>
  </si>
  <si>
    <t>年产900吨浆纱节能环保生产线扩产升级技术改造项目</t>
  </si>
  <si>
    <t>广东逸华汽车科技有限公司</t>
  </si>
  <si>
    <t>年产1.3万吨汽车五金冲压件及800套汽车模具生产车间智能化技术改造</t>
  </si>
  <si>
    <t>佛山市冠盛化工有限公司</t>
  </si>
  <si>
    <t>年产50000吨环保增塑剂生产车间扩建及智能化技术改造项目</t>
  </si>
  <si>
    <t>年产2万吨塑料夹网布生产车间扩建技术改造项目</t>
  </si>
  <si>
    <t>箭牌家居集团股份有限公司</t>
  </si>
  <si>
    <t>年产100万件定制家居卫浴产品生产线技术改造项目</t>
  </si>
  <si>
    <t>年产10万套五金产品生产线技术改造项目</t>
  </si>
  <si>
    <t>注塑车间改造工程及年产50万套注塑件生产线技术改造项目</t>
  </si>
  <si>
    <t>广东合创裕洋食品有限公司</t>
  </si>
  <si>
    <t>烘焙、糖果及罐头食品自动化生产线技术改造项目</t>
  </si>
  <si>
    <r>
      <rPr>
        <sz val="10"/>
        <rFont val="宋体"/>
        <charset val="134"/>
      </rPr>
      <t>特福德设备未提供号码为</t>
    </r>
    <r>
      <rPr>
        <sz val="10"/>
        <rFont val="宋体"/>
        <charset val="0"/>
      </rPr>
      <t>22757682</t>
    </r>
    <r>
      <rPr>
        <sz val="10"/>
        <rFont val="宋体"/>
        <charset val="134"/>
      </rPr>
      <t>发票复印件，核减</t>
    </r>
    <r>
      <rPr>
        <sz val="10"/>
        <rFont val="宋体"/>
        <charset val="0"/>
      </rPr>
      <t>7.72</t>
    </r>
    <r>
      <rPr>
        <sz val="10"/>
        <rFont val="宋体"/>
        <charset val="134"/>
      </rPr>
      <t>万</t>
    </r>
  </si>
  <si>
    <t>汇总</t>
  </si>
</sst>
</file>

<file path=xl/styles.xml><?xml version="1.0" encoding="utf-8"?>
<styleSheet xmlns="http://schemas.openxmlformats.org/spreadsheetml/2006/main">
  <numFmts count="9">
    <numFmt numFmtId="176" formatCode="0_);[Red]\(0\)"/>
    <numFmt numFmtId="177" formatCode="0_ "/>
    <numFmt numFmtId="178" formatCode="0.00_ "/>
    <numFmt numFmtId="179" formatCode="0.00_);[Red]\(0.00\)"/>
    <numFmt numFmtId="43" formatCode="_ * #,##0.00_ ;_ * \-#,##0.00_ ;_ * &quot;-&quot;??_ ;_ @_ "/>
    <numFmt numFmtId="180" formatCode="_ &quot;￥&quot;* #,##0_ ;_ &quot;￥&quot;* \-#,##0_ ;_ &quot;￥&quot;* \-_ ;_ @_ "/>
    <numFmt numFmtId="181" formatCode="#,##0.00_ "/>
    <numFmt numFmtId="41" formatCode="_ * #,##0_ ;_ * \-#,##0_ ;_ * &quot;-&quot;_ ;_ @_ "/>
    <numFmt numFmtId="182" formatCode="_ &quot;￥&quot;* #,##0.00_ ;_ &quot;￥&quot;* \-#,##0.00_ ;_ &quot;￥&quot;* \-??_ ;_ @_ "/>
  </numFmts>
  <fonts count="39">
    <font>
      <sz val="12"/>
      <name val="宋体"/>
      <charset val="134"/>
    </font>
    <font>
      <sz val="12"/>
      <name val="Times New Roman"/>
      <charset val="0"/>
    </font>
    <font>
      <sz val="11"/>
      <name val="Times New Roman"/>
      <charset val="0"/>
    </font>
    <font>
      <sz val="11"/>
      <name val="宋体"/>
      <charset val="134"/>
    </font>
    <font>
      <sz val="8"/>
      <name val="宋体"/>
      <charset val="134"/>
    </font>
    <font>
      <sz val="14"/>
      <name val="Times New Roman"/>
      <charset val="0"/>
    </font>
    <font>
      <b/>
      <sz val="16"/>
      <name val="宋体"/>
      <charset val="134"/>
    </font>
    <font>
      <b/>
      <sz val="16"/>
      <name val="Times New Roman"/>
      <charset val="0"/>
    </font>
    <font>
      <sz val="11"/>
      <name val="仿宋_GB2312"/>
      <charset val="134"/>
    </font>
    <font>
      <sz val="10"/>
      <name val="宋体"/>
      <charset val="0"/>
    </font>
    <font>
      <sz val="10"/>
      <name val="宋体"/>
      <charset val="134"/>
    </font>
    <font>
      <b/>
      <sz val="10"/>
      <name val="宋体"/>
      <charset val="134"/>
    </font>
    <font>
      <b/>
      <sz val="14"/>
      <name val="宋体"/>
      <charset val="134"/>
    </font>
    <font>
      <b/>
      <sz val="14"/>
      <name val="Times New Roman"/>
      <charset val="0"/>
    </font>
    <font>
      <sz val="14"/>
      <name val="黑体"/>
      <charset val="0"/>
    </font>
    <font>
      <sz val="18"/>
      <name val="方正小标宋简体"/>
      <charset val="134"/>
    </font>
    <font>
      <sz val="14"/>
      <name val="黑体"/>
      <charset val="134"/>
    </font>
    <font>
      <sz val="12"/>
      <name val="宋体"/>
      <charset val="0"/>
    </font>
    <font>
      <sz val="12"/>
      <name val="宋体"/>
      <charset val="0"/>
      <scheme val="minor"/>
    </font>
    <font>
      <sz val="11"/>
      <color indexed="9"/>
      <name val="宋体"/>
      <charset val="134"/>
    </font>
    <font>
      <sz val="11"/>
      <color indexed="8"/>
      <name val="宋体"/>
      <charset val="134"/>
    </font>
    <font>
      <sz val="11"/>
      <color indexed="20"/>
      <name val="宋体"/>
      <charset val="134"/>
    </font>
    <font>
      <b/>
      <sz val="11"/>
      <color indexed="56"/>
      <name val="宋体"/>
      <charset val="134"/>
    </font>
    <font>
      <b/>
      <sz val="18"/>
      <color indexed="56"/>
      <name val="宋体"/>
      <charset val="134"/>
    </font>
    <font>
      <sz val="11"/>
      <color theme="1"/>
      <name val="宋体"/>
      <charset val="134"/>
      <scheme val="minor"/>
    </font>
    <font>
      <sz val="11"/>
      <color indexed="62"/>
      <name val="宋体"/>
      <charset val="134"/>
    </font>
    <font>
      <b/>
      <sz val="13"/>
      <color indexed="56"/>
      <name val="宋体"/>
      <charset val="134"/>
    </font>
    <font>
      <b/>
      <sz val="11"/>
      <color indexed="63"/>
      <name val="宋体"/>
      <charset val="134"/>
    </font>
    <font>
      <sz val="11"/>
      <color indexed="52"/>
      <name val="宋体"/>
      <charset val="134"/>
    </font>
    <font>
      <sz val="11"/>
      <color indexed="60"/>
      <name val="宋体"/>
      <charset val="134"/>
    </font>
    <font>
      <b/>
      <sz val="11"/>
      <color indexed="8"/>
      <name val="宋体"/>
      <charset val="134"/>
    </font>
    <font>
      <b/>
      <sz val="11"/>
      <color indexed="52"/>
      <name val="宋体"/>
      <charset val="134"/>
    </font>
    <font>
      <i/>
      <sz val="11"/>
      <color indexed="23"/>
      <name val="宋体"/>
      <charset val="134"/>
    </font>
    <font>
      <sz val="11"/>
      <color indexed="10"/>
      <name val="宋体"/>
      <charset val="134"/>
    </font>
    <font>
      <b/>
      <sz val="15"/>
      <color indexed="56"/>
      <name val="宋体"/>
      <charset val="134"/>
    </font>
    <font>
      <u/>
      <sz val="11"/>
      <color rgb="FF0000FF"/>
      <name val="宋体"/>
      <charset val="134"/>
      <scheme val="minor"/>
    </font>
    <font>
      <u/>
      <sz val="11"/>
      <color rgb="FF800080"/>
      <name val="宋体"/>
      <charset val="134"/>
      <scheme val="minor"/>
    </font>
    <font>
      <sz val="11"/>
      <color indexed="17"/>
      <name val="宋体"/>
      <charset val="134"/>
    </font>
    <font>
      <b/>
      <sz val="11"/>
      <color indexed="9"/>
      <name val="宋体"/>
      <charset val="134"/>
    </font>
  </fonts>
  <fills count="24">
    <fill>
      <patternFill patternType="none"/>
    </fill>
    <fill>
      <patternFill patternType="gray125"/>
    </fill>
    <fill>
      <patternFill patternType="solid">
        <fgColor indexed="57"/>
        <bgColor indexed="64"/>
      </patternFill>
    </fill>
    <fill>
      <patternFill patternType="solid">
        <fgColor indexed="29"/>
        <bgColor indexed="64"/>
      </patternFill>
    </fill>
    <fill>
      <patternFill patternType="solid">
        <fgColor indexed="44"/>
        <bgColor indexed="64"/>
      </patternFill>
    </fill>
    <fill>
      <patternFill patternType="solid">
        <fgColor indexed="45"/>
        <bgColor indexed="64"/>
      </patternFill>
    </fill>
    <fill>
      <patternFill patternType="solid">
        <fgColor indexed="62"/>
        <bgColor indexed="64"/>
      </patternFill>
    </fill>
    <fill>
      <patternFill patternType="solid">
        <fgColor indexed="11"/>
        <bgColor indexed="64"/>
      </patternFill>
    </fill>
    <fill>
      <patternFill patternType="solid">
        <fgColor indexed="30"/>
        <bgColor indexed="64"/>
      </patternFill>
    </fill>
    <fill>
      <patternFill patternType="solid">
        <fgColor indexed="47"/>
        <bgColor indexed="64"/>
      </patternFill>
    </fill>
    <fill>
      <patternFill patternType="solid">
        <fgColor indexed="10"/>
        <bgColor indexed="64"/>
      </patternFill>
    </fill>
    <fill>
      <patternFill patternType="solid">
        <fgColor indexed="49"/>
        <bgColor indexed="64"/>
      </patternFill>
    </fill>
    <fill>
      <patternFill patternType="solid">
        <fgColor indexed="22"/>
        <bgColor indexed="64"/>
      </patternFill>
    </fill>
    <fill>
      <patternFill patternType="solid">
        <fgColor indexed="46"/>
        <bgColor indexed="64"/>
      </patternFill>
    </fill>
    <fill>
      <patternFill patternType="solid">
        <fgColor indexed="43"/>
        <bgColor indexed="64"/>
      </patternFill>
    </fill>
    <fill>
      <patternFill patternType="solid">
        <fgColor indexed="53"/>
        <bgColor indexed="64"/>
      </patternFill>
    </fill>
    <fill>
      <patternFill patternType="solid">
        <fgColor indexed="42"/>
        <bgColor indexed="64"/>
      </patternFill>
    </fill>
    <fill>
      <patternFill patternType="solid">
        <fgColor indexed="52"/>
        <bgColor indexed="64"/>
      </patternFill>
    </fill>
    <fill>
      <patternFill patternType="solid">
        <fgColor indexed="36"/>
        <bgColor indexed="64"/>
      </patternFill>
    </fill>
    <fill>
      <patternFill patternType="solid">
        <fgColor indexed="31"/>
        <bgColor indexed="64"/>
      </patternFill>
    </fill>
    <fill>
      <patternFill patternType="solid">
        <fgColor indexed="26"/>
        <bgColor indexed="64"/>
      </patternFill>
    </fill>
    <fill>
      <patternFill patternType="solid">
        <fgColor indexed="51"/>
        <bgColor indexed="64"/>
      </patternFill>
    </fill>
    <fill>
      <patternFill patternType="solid">
        <fgColor indexed="27"/>
        <bgColor indexed="64"/>
      </patternFill>
    </fill>
    <fill>
      <patternFill patternType="solid">
        <fgColor indexed="5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medium">
        <color indexed="30"/>
      </bottom>
      <diagonal/>
    </border>
    <border>
      <left/>
      <right/>
      <top style="thin">
        <color indexed="62"/>
      </top>
      <bottom style="double">
        <color indexed="6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s>
  <cellStyleXfs count="51">
    <xf numFmtId="0" fontId="0" fillId="0" borderId="0"/>
    <xf numFmtId="0" fontId="20" fillId="21" borderId="0" applyNumberFormat="0" applyBorder="0" applyAlignment="0" applyProtection="0">
      <alignment vertical="center"/>
    </xf>
    <xf numFmtId="0" fontId="20" fillId="9" borderId="0" applyNumberFormat="0" applyBorder="0" applyAlignment="0" applyProtection="0">
      <alignment vertical="center"/>
    </xf>
    <xf numFmtId="0" fontId="19" fillId="15" borderId="0" applyNumberFormat="0" applyBorder="0" applyAlignment="0" applyProtection="0">
      <alignment vertical="center"/>
    </xf>
    <xf numFmtId="0" fontId="20" fillId="4" borderId="0" applyNumberFormat="0" applyBorder="0" applyAlignment="0" applyProtection="0">
      <alignment vertical="center"/>
    </xf>
    <xf numFmtId="0" fontId="20" fillId="22" borderId="0" applyNumberFormat="0" applyBorder="0" applyAlignment="0" applyProtection="0">
      <alignment vertical="center"/>
    </xf>
    <xf numFmtId="0" fontId="19" fillId="11" borderId="0" applyNumberFormat="0" applyBorder="0" applyAlignment="0" applyProtection="0">
      <alignment vertical="center"/>
    </xf>
    <xf numFmtId="0" fontId="20" fillId="13" borderId="0" applyNumberFormat="0" applyBorder="0" applyAlignment="0" applyProtection="0">
      <alignment vertical="center"/>
    </xf>
    <xf numFmtId="0" fontId="22" fillId="0" borderId="11" applyNumberFormat="0" applyFill="0" applyAlignment="0" applyProtection="0">
      <alignment vertical="center"/>
    </xf>
    <xf numFmtId="0" fontId="32" fillId="0" borderId="0" applyNumberFormat="0" applyFill="0" applyBorder="0" applyAlignment="0" applyProtection="0">
      <alignment vertical="center"/>
    </xf>
    <xf numFmtId="0" fontId="30" fillId="0" borderId="12" applyNumberFormat="0" applyFill="0" applyAlignment="0" applyProtection="0">
      <alignment vertical="center"/>
    </xf>
    <xf numFmtId="9" fontId="0" fillId="0" borderId="0" applyFont="0" applyFill="0" applyBorder="0" applyAlignment="0" applyProtection="0"/>
    <xf numFmtId="43" fontId="0" fillId="0" borderId="0" applyFont="0" applyFill="0" applyBorder="0" applyAlignment="0" applyProtection="0"/>
    <xf numFmtId="0" fontId="26" fillId="0" borderId="8" applyNumberFormat="0" applyFill="0" applyAlignment="0" applyProtection="0">
      <alignment vertical="center"/>
    </xf>
    <xf numFmtId="180" fontId="0" fillId="0" borderId="0" applyFont="0" applyFill="0" applyBorder="0" applyAlignment="0" applyProtection="0"/>
    <xf numFmtId="0" fontId="24" fillId="0" borderId="0">
      <alignment vertical="center"/>
    </xf>
    <xf numFmtId="0" fontId="19" fillId="18" borderId="0" applyNumberFormat="0" applyBorder="0" applyAlignment="0" applyProtection="0">
      <alignment vertical="center"/>
    </xf>
    <xf numFmtId="0" fontId="33" fillId="0" borderId="0" applyNumberFormat="0" applyFill="0" applyBorder="0" applyAlignment="0" applyProtection="0">
      <alignment vertical="center"/>
    </xf>
    <xf numFmtId="0" fontId="20" fillId="5" borderId="0" applyNumberFormat="0" applyBorder="0" applyAlignment="0" applyProtection="0">
      <alignment vertical="center"/>
    </xf>
    <xf numFmtId="0" fontId="19" fillId="11" borderId="0" applyNumberFormat="0" applyBorder="0" applyAlignment="0" applyProtection="0">
      <alignment vertical="center"/>
    </xf>
    <xf numFmtId="0" fontId="34" fillId="0" borderId="13" applyNumberFormat="0" applyFill="0" applyAlignment="0" applyProtection="0">
      <alignment vertical="center"/>
    </xf>
    <xf numFmtId="0" fontId="35" fillId="0" borderId="0" applyNumberFormat="0" applyFill="0" applyBorder="0" applyAlignment="0" applyProtection="0">
      <alignment vertical="center"/>
    </xf>
    <xf numFmtId="0" fontId="20" fillId="16" borderId="0" applyNumberFormat="0" applyBorder="0" applyAlignment="0" applyProtection="0">
      <alignment vertical="center"/>
    </xf>
    <xf numFmtId="182" fontId="0" fillId="0" borderId="0" applyFont="0" applyFill="0" applyBorder="0" applyAlignment="0" applyProtection="0"/>
    <xf numFmtId="0" fontId="20" fillId="13" borderId="0" applyNumberFormat="0" applyBorder="0" applyAlignment="0" applyProtection="0">
      <alignment vertical="center"/>
    </xf>
    <xf numFmtId="0" fontId="31" fillId="12" borderId="7" applyNumberFormat="0" applyAlignment="0" applyProtection="0">
      <alignment vertical="center"/>
    </xf>
    <xf numFmtId="0" fontId="36" fillId="0" borderId="0" applyNumberFormat="0" applyFill="0" applyBorder="0" applyAlignment="0" applyProtection="0">
      <alignment vertical="center"/>
    </xf>
    <xf numFmtId="41" fontId="0" fillId="0" borderId="0" applyFont="0" applyFill="0" applyBorder="0" applyAlignment="0" applyProtection="0"/>
    <xf numFmtId="0" fontId="19" fillId="18" borderId="0" applyNumberFormat="0" applyBorder="0" applyAlignment="0" applyProtection="0">
      <alignment vertical="center"/>
    </xf>
    <xf numFmtId="0" fontId="20" fillId="7" borderId="0" applyNumberFormat="0" applyBorder="0" applyAlignment="0" applyProtection="0">
      <alignment vertical="center"/>
    </xf>
    <xf numFmtId="0" fontId="24" fillId="0" borderId="0">
      <alignment vertical="center"/>
    </xf>
    <xf numFmtId="0" fontId="19" fillId="17" borderId="0" applyNumberFormat="0" applyBorder="0" applyAlignment="0" applyProtection="0">
      <alignment vertical="center"/>
    </xf>
    <xf numFmtId="0" fontId="25" fillId="9" borderId="7" applyNumberFormat="0" applyAlignment="0" applyProtection="0">
      <alignment vertical="center"/>
    </xf>
    <xf numFmtId="0" fontId="27" fillId="12" borderId="9" applyNumberFormat="0" applyAlignment="0" applyProtection="0">
      <alignment vertical="center"/>
    </xf>
    <xf numFmtId="0" fontId="38" fillId="23" borderId="15" applyNumberFormat="0" applyAlignment="0" applyProtection="0">
      <alignment vertical="center"/>
    </xf>
    <xf numFmtId="0" fontId="28" fillId="0" borderId="10" applyNumberFormat="0" applyFill="0" applyAlignment="0" applyProtection="0">
      <alignment vertical="center"/>
    </xf>
    <xf numFmtId="0" fontId="19" fillId="8" borderId="0" applyNumberFormat="0" applyBorder="0" applyAlignment="0" applyProtection="0">
      <alignment vertical="center"/>
    </xf>
    <xf numFmtId="0" fontId="19" fillId="7" borderId="0" applyNumberFormat="0" applyBorder="0" applyAlignment="0" applyProtection="0">
      <alignment vertical="center"/>
    </xf>
    <xf numFmtId="0" fontId="0" fillId="20" borderId="14" applyNumberFormat="0" applyFont="0" applyAlignment="0" applyProtection="0">
      <alignment vertical="center"/>
    </xf>
    <xf numFmtId="0" fontId="23" fillId="0" borderId="0" applyNumberFormat="0" applyFill="0" applyBorder="0" applyAlignment="0" applyProtection="0">
      <alignment vertical="center"/>
    </xf>
    <xf numFmtId="0" fontId="37" fillId="16" borderId="0" applyNumberFormat="0" applyBorder="0" applyAlignment="0" applyProtection="0">
      <alignment vertical="center"/>
    </xf>
    <xf numFmtId="0" fontId="22" fillId="0" borderId="0" applyNumberFormat="0" applyFill="0" applyBorder="0" applyAlignment="0" applyProtection="0">
      <alignment vertical="center"/>
    </xf>
    <xf numFmtId="0" fontId="19" fillId="6" borderId="0" applyNumberFormat="0" applyBorder="0" applyAlignment="0" applyProtection="0">
      <alignment vertical="center"/>
    </xf>
    <xf numFmtId="0" fontId="29" fillId="14" borderId="0" applyNumberFormat="0" applyBorder="0" applyAlignment="0" applyProtection="0">
      <alignment vertical="center"/>
    </xf>
    <xf numFmtId="0" fontId="20" fillId="19" borderId="0" applyNumberFormat="0" applyBorder="0" applyAlignment="0" applyProtection="0">
      <alignment vertical="center"/>
    </xf>
    <xf numFmtId="0" fontId="21" fillId="5" borderId="0" applyNumberFormat="0" applyBorder="0" applyAlignment="0" applyProtection="0">
      <alignment vertical="center"/>
    </xf>
    <xf numFmtId="0" fontId="19" fillId="10" borderId="0" applyNumberFormat="0" applyBorder="0" applyAlignment="0" applyProtection="0">
      <alignment vertical="center"/>
    </xf>
    <xf numFmtId="0" fontId="20" fillId="4" borderId="0" applyNumberFormat="0" applyBorder="0" applyAlignment="0" applyProtection="0">
      <alignment vertical="center"/>
    </xf>
    <xf numFmtId="0" fontId="19" fillId="3" borderId="0" applyNumberFormat="0" applyBorder="0" applyAlignment="0" applyProtection="0">
      <alignment vertical="center"/>
    </xf>
    <xf numFmtId="0" fontId="20" fillId="3" borderId="0" applyNumberFormat="0" applyBorder="0" applyAlignment="0" applyProtection="0">
      <alignment vertical="center"/>
    </xf>
    <xf numFmtId="0" fontId="19" fillId="2" borderId="0" applyNumberFormat="0" applyBorder="0" applyAlignment="0" applyProtection="0">
      <alignment vertical="center"/>
    </xf>
  </cellStyleXfs>
  <cellXfs count="106">
    <xf numFmtId="0" fontId="0" fillId="0" borderId="0" xfId="0"/>
    <xf numFmtId="0" fontId="1" fillId="0" borderId="0" xfId="0" applyFont="1" applyFill="1" applyBorder="1" applyAlignment="1" applyProtection="1">
      <alignment wrapText="1"/>
      <protection locked="0"/>
    </xf>
    <xf numFmtId="0" fontId="2" fillId="0" borderId="0" xfId="0" applyFont="1" applyFill="1" applyBorder="1" applyAlignment="1" applyProtection="1">
      <alignment wrapText="1"/>
      <protection locked="0"/>
    </xf>
    <xf numFmtId="0" fontId="3" fillId="0" borderId="0"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vertical="center"/>
      <protection locked="0"/>
    </xf>
    <xf numFmtId="0" fontId="0" fillId="0" borderId="0"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5" fillId="0" borderId="0" xfId="0" applyFont="1" applyFill="1" applyBorder="1" applyAlignment="1" applyProtection="1">
      <alignment vertical="center" wrapText="1"/>
      <protection locked="0"/>
    </xf>
    <xf numFmtId="0" fontId="1" fillId="0" borderId="0" xfId="0" applyFont="1" applyFill="1" applyBorder="1" applyAlignment="1" applyProtection="1">
      <alignment wrapText="1"/>
    </xf>
    <xf numFmtId="0" fontId="1" fillId="0" borderId="0" xfId="0" applyFont="1" applyFill="1" applyBorder="1" applyAlignment="1" applyProtection="1">
      <alignment horizontal="center" wrapText="1"/>
      <protection locked="0"/>
    </xf>
    <xf numFmtId="179" fontId="1" fillId="0" borderId="0" xfId="0" applyNumberFormat="1" applyFont="1" applyFill="1" applyBorder="1" applyAlignment="1" applyProtection="1">
      <alignment wrapText="1"/>
    </xf>
    <xf numFmtId="0" fontId="0" fillId="0" borderId="0" xfId="0" applyFont="1" applyFill="1"/>
    <xf numFmtId="0" fontId="6" fillId="0" borderId="0"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protection locked="0"/>
    </xf>
    <xf numFmtId="0" fontId="8" fillId="0" borderId="0" xfId="0" applyFont="1" applyFill="1" applyBorder="1" applyAlignment="1" applyProtection="1">
      <alignment horizontal="left" vertical="center" wrapText="1"/>
      <protection locked="0"/>
    </xf>
    <xf numFmtId="0" fontId="2" fillId="0" borderId="0"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left" vertical="center" wrapText="1"/>
    </xf>
    <xf numFmtId="0" fontId="2" fillId="0" borderId="0"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xf>
    <xf numFmtId="181" fontId="9" fillId="0" borderId="1" xfId="0" applyNumberFormat="1" applyFont="1" applyFill="1" applyBorder="1" applyAlignment="1" applyProtection="1">
      <alignment horizontal="center" vertical="center" wrapText="1"/>
    </xf>
    <xf numFmtId="181" fontId="9" fillId="0" borderId="1" xfId="0" applyNumberFormat="1" applyFont="1" applyFill="1" applyBorder="1" applyAlignment="1" applyProtection="1">
      <alignment horizontal="center" vertical="center" wrapText="1"/>
      <protection locked="0"/>
    </xf>
    <xf numFmtId="181" fontId="9" fillId="0" borderId="4" xfId="0" applyNumberFormat="1" applyFont="1" applyFill="1" applyBorder="1" applyAlignment="1" applyProtection="1">
      <alignment horizontal="center" vertical="center" wrapText="1"/>
    </xf>
    <xf numFmtId="181" fontId="9" fillId="0" borderId="5" xfId="0" applyNumberFormat="1" applyFont="1" applyFill="1" applyBorder="1" applyAlignment="1" applyProtection="1">
      <alignment horizontal="center" vertical="center" wrapText="1"/>
    </xf>
    <xf numFmtId="181" fontId="9" fillId="0" borderId="6"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wrapText="1"/>
      <protection locked="0"/>
    </xf>
    <xf numFmtId="0" fontId="9" fillId="0" borderId="1" xfId="0" applyNumberFormat="1" applyFont="1" applyFill="1" applyBorder="1" applyAlignment="1" applyProtection="1">
      <alignment horizontal="center" vertical="center" wrapText="1"/>
      <protection locked="0"/>
    </xf>
    <xf numFmtId="179" fontId="7" fillId="0" borderId="0" xfId="0" applyNumberFormat="1" applyFont="1" applyFill="1" applyBorder="1" applyAlignment="1" applyProtection="1">
      <alignment horizontal="center" vertical="center" wrapText="1"/>
    </xf>
    <xf numFmtId="179" fontId="2" fillId="0" borderId="0" xfId="0" applyNumberFormat="1" applyFont="1" applyFill="1" applyBorder="1" applyAlignment="1" applyProtection="1">
      <alignment horizontal="left" vertical="center" wrapText="1"/>
    </xf>
    <xf numFmtId="179" fontId="3" fillId="0" borderId="2" xfId="0" applyNumberFormat="1" applyFont="1" applyFill="1" applyBorder="1" applyAlignment="1" applyProtection="1">
      <alignment horizontal="center" vertical="center" wrapText="1"/>
    </xf>
    <xf numFmtId="179" fontId="2" fillId="0" borderId="2" xfId="0" applyNumberFormat="1" applyFont="1" applyFill="1" applyBorder="1" applyAlignment="1" applyProtection="1">
      <alignment horizontal="center" vertical="center" wrapText="1"/>
    </xf>
    <xf numFmtId="179" fontId="10" fillId="0" borderId="1" xfId="0" applyNumberFormat="1" applyFont="1" applyFill="1" applyBorder="1" applyAlignment="1" applyProtection="1">
      <alignment horizontal="center" vertical="center" wrapText="1"/>
    </xf>
    <xf numFmtId="179" fontId="9" fillId="0" borderId="1" xfId="0" applyNumberFormat="1"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179" fontId="3" fillId="0" borderId="4" xfId="0" applyNumberFormat="1"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3" fillId="0" borderId="0" xfId="0" applyFont="1" applyFill="1" applyBorder="1" applyAlignment="1" applyProtection="1">
      <alignment wrapText="1"/>
      <protection locked="0"/>
    </xf>
    <xf numFmtId="179" fontId="3" fillId="0" borderId="6" xfId="0" applyNumberFormat="1"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9" fillId="0" borderId="0" xfId="0" applyFont="1" applyFill="1" applyBorder="1" applyAlignment="1" applyProtection="1">
      <alignment wrapText="1"/>
      <protection locked="0"/>
    </xf>
    <xf numFmtId="179" fontId="9" fillId="0" borderId="4" xfId="0" applyNumberFormat="1" applyFont="1" applyFill="1" applyBorder="1" applyAlignment="1" applyProtection="1">
      <alignment horizontal="center" vertical="center" wrapText="1"/>
    </xf>
    <xf numFmtId="179" fontId="9" fillId="0" borderId="5" xfId="0" applyNumberFormat="1" applyFont="1" applyFill="1" applyBorder="1" applyAlignment="1" applyProtection="1">
      <alignment horizontal="center" vertical="center" wrapText="1"/>
    </xf>
    <xf numFmtId="179" fontId="9" fillId="0" borderId="6" xfId="0" applyNumberFormat="1" applyFont="1" applyFill="1" applyBorder="1" applyAlignment="1" applyProtection="1">
      <alignment horizontal="center" vertical="center" wrapText="1"/>
    </xf>
    <xf numFmtId="179" fontId="10" fillId="0" borderId="4" xfId="0" applyNumberFormat="1" applyFont="1" applyFill="1" applyBorder="1" applyAlignment="1" applyProtection="1">
      <alignment horizontal="center" vertical="center" wrapText="1"/>
    </xf>
    <xf numFmtId="0" fontId="10" fillId="0" borderId="0" xfId="0" applyFont="1" applyFill="1" applyBorder="1" applyAlignment="1" applyProtection="1">
      <alignment vertical="center"/>
      <protection locked="0"/>
    </xf>
    <xf numFmtId="0" fontId="10" fillId="0" borderId="0"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178" fontId="9" fillId="0" borderId="4" xfId="0" applyNumberFormat="1" applyFont="1" applyFill="1" applyBorder="1" applyAlignment="1" applyProtection="1">
      <alignment horizontal="center" vertical="center" wrapText="1"/>
    </xf>
    <xf numFmtId="0" fontId="10" fillId="0" borderId="0" xfId="0" applyFont="1" applyFill="1" applyBorder="1" applyAlignment="1" applyProtection="1">
      <alignment vertical="center" wrapText="1"/>
      <protection locked="0"/>
    </xf>
    <xf numFmtId="178" fontId="9" fillId="0" borderId="6" xfId="0" applyNumberFormat="1" applyFont="1" applyFill="1" applyBorder="1" applyAlignment="1" applyProtection="1">
      <alignment horizontal="center" vertical="center" wrapText="1"/>
    </xf>
    <xf numFmtId="0" fontId="10" fillId="0" borderId="0" xfId="0" applyFont="1" applyFill="1" applyAlignment="1" applyProtection="1">
      <alignment horizontal="center" vertical="center" wrapText="1"/>
      <protection locked="0"/>
    </xf>
    <xf numFmtId="178" fontId="10" fillId="0" borderId="1" xfId="0" applyNumberFormat="1" applyFont="1" applyFill="1" applyBorder="1" applyAlignment="1" applyProtection="1">
      <alignment horizontal="center" vertical="center" wrapText="1"/>
      <protection locked="0"/>
    </xf>
    <xf numFmtId="179" fontId="10" fillId="0" borderId="1" xfId="0" applyNumberFormat="1" applyFont="1" applyFill="1" applyBorder="1" applyAlignment="1" applyProtection="1">
      <alignment horizontal="center" vertical="center" wrapText="1"/>
      <protection locked="0"/>
    </xf>
    <xf numFmtId="43" fontId="10" fillId="0" borderId="1" xfId="0" applyNumberFormat="1" applyFont="1" applyFill="1" applyBorder="1" applyAlignment="1" applyProtection="1">
      <alignment horizontal="center" vertical="center" wrapText="1"/>
      <protection locked="0"/>
    </xf>
    <xf numFmtId="177" fontId="10" fillId="0" borderId="1" xfId="0" applyNumberFormat="1" applyFont="1" applyFill="1" applyBorder="1" applyAlignment="1" applyProtection="1">
      <alignment horizontal="center" vertical="center" wrapText="1"/>
      <protection locked="0"/>
    </xf>
    <xf numFmtId="176" fontId="10" fillId="0" borderId="1" xfId="0" applyNumberFormat="1" applyFont="1" applyFill="1" applyBorder="1" applyAlignment="1" applyProtection="1">
      <alignment horizontal="center" vertical="center" wrapText="1"/>
      <protection locked="0"/>
    </xf>
    <xf numFmtId="179" fontId="10" fillId="0" borderId="1" xfId="0" applyNumberFormat="1" applyFont="1" applyFill="1" applyBorder="1" applyAlignment="1" applyProtection="1">
      <alignment horizontal="center" vertical="center"/>
    </xf>
    <xf numFmtId="0" fontId="10" fillId="0" borderId="1" xfId="0" applyFont="1" applyFill="1" applyBorder="1" applyAlignment="1" applyProtection="1">
      <alignment horizontal="right" vertical="center" wrapText="1"/>
      <protection locked="0"/>
    </xf>
    <xf numFmtId="0" fontId="10" fillId="0" borderId="4" xfId="0" applyFont="1" applyFill="1" applyBorder="1" applyAlignment="1" applyProtection="1">
      <alignment horizontal="center" vertical="center" wrapText="1"/>
      <protection locked="0"/>
    </xf>
    <xf numFmtId="0" fontId="10" fillId="0" borderId="5" xfId="0" applyFont="1" applyFill="1" applyBorder="1" applyAlignment="1" applyProtection="1">
      <alignment horizontal="center" vertical="center" wrapText="1"/>
      <protection locked="0"/>
    </xf>
    <xf numFmtId="0" fontId="10" fillId="0" borderId="6" xfId="0" applyFont="1" applyFill="1" applyBorder="1" applyAlignment="1" applyProtection="1">
      <alignment horizontal="center" vertical="center" wrapText="1"/>
      <protection locked="0"/>
    </xf>
    <xf numFmtId="179" fontId="10" fillId="0" borderId="5" xfId="0" applyNumberFormat="1" applyFont="1" applyFill="1" applyBorder="1" applyAlignment="1" applyProtection="1">
      <alignment horizontal="center" vertical="center" wrapText="1"/>
    </xf>
    <xf numFmtId="179" fontId="10" fillId="0" borderId="6" xfId="0" applyNumberFormat="1" applyFont="1" applyFill="1" applyBorder="1" applyAlignment="1" applyProtection="1">
      <alignment horizontal="center" vertical="center" wrapText="1"/>
    </xf>
    <xf numFmtId="0" fontId="10" fillId="0" borderId="1" xfId="0" applyFont="1" applyFill="1" applyBorder="1" applyAlignment="1" applyProtection="1">
      <alignment horizontal="center" wrapText="1"/>
      <protection locked="0"/>
    </xf>
    <xf numFmtId="178" fontId="9" fillId="0" borderId="5" xfId="0" applyNumberFormat="1" applyFont="1" applyFill="1" applyBorder="1" applyAlignment="1" applyProtection="1">
      <alignment horizontal="center" vertical="center" wrapText="1"/>
    </xf>
    <xf numFmtId="0" fontId="10" fillId="0" borderId="1" xfId="0" applyFont="1" applyFill="1" applyBorder="1" applyAlignment="1" applyProtection="1">
      <alignment vertical="center" wrapText="1"/>
      <protection locked="0"/>
    </xf>
    <xf numFmtId="178" fontId="10" fillId="0" borderId="4" xfId="0" applyNumberFormat="1" applyFont="1" applyFill="1" applyBorder="1" applyAlignment="1" applyProtection="1">
      <alignment horizontal="center" vertical="center" wrapText="1"/>
      <protection locked="0"/>
    </xf>
    <xf numFmtId="178" fontId="10" fillId="0" borderId="6" xfId="0" applyNumberFormat="1" applyFont="1" applyFill="1" applyBorder="1" applyAlignment="1" applyProtection="1">
      <alignment horizontal="center" vertical="center" wrapText="1"/>
      <protection locked="0"/>
    </xf>
    <xf numFmtId="0" fontId="10" fillId="0" borderId="1" xfId="30" applyFont="1" applyFill="1" applyBorder="1" applyAlignment="1" applyProtection="1">
      <alignment horizontal="center" vertical="center" wrapText="1"/>
      <protection locked="0"/>
    </xf>
    <xf numFmtId="178" fontId="10" fillId="0" borderId="5" xfId="0" applyNumberFormat="1" applyFont="1" applyFill="1" applyBorder="1" applyAlignment="1" applyProtection="1">
      <alignment horizontal="center" vertical="center" wrapText="1"/>
      <protection locked="0"/>
    </xf>
    <xf numFmtId="4" fontId="10" fillId="0" borderId="1" xfId="0" applyNumberFormat="1" applyFont="1" applyFill="1" applyBorder="1" applyAlignment="1" applyProtection="1">
      <alignment horizontal="center" vertical="center" wrapText="1"/>
      <protection locked="0"/>
    </xf>
    <xf numFmtId="0" fontId="10" fillId="0" borderId="1" xfId="0" applyFont="1" applyFill="1" applyBorder="1" applyAlignment="1" applyProtection="1">
      <alignment horizontal="left" vertical="center" wrapText="1"/>
      <protection locked="0"/>
    </xf>
    <xf numFmtId="0" fontId="10" fillId="0" borderId="1" xfId="15"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179" fontId="10" fillId="0" borderId="1" xfId="30" applyNumberFormat="1" applyFont="1" applyFill="1" applyBorder="1" applyAlignment="1" applyProtection="1">
      <alignment horizontal="center" vertical="center" wrapText="1"/>
    </xf>
    <xf numFmtId="178" fontId="9" fillId="0" borderId="1" xfId="0" applyNumberFormat="1" applyFont="1" applyFill="1" applyBorder="1" applyAlignment="1" applyProtection="1">
      <alignment horizontal="center" vertical="center" wrapText="1"/>
    </xf>
    <xf numFmtId="179" fontId="10" fillId="0" borderId="1" xfId="15" applyNumberFormat="1"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vertical="center" wrapText="1"/>
      <protection locked="0"/>
    </xf>
    <xf numFmtId="179" fontId="13" fillId="0" borderId="1" xfId="0" applyNumberFormat="1" applyFont="1" applyFill="1" applyBorder="1" applyAlignment="1" applyProtection="1">
      <alignment horizontal="center" vertical="center" wrapText="1"/>
    </xf>
    <xf numFmtId="0" fontId="13" fillId="0" borderId="0" xfId="0" applyFont="1" applyFill="1" applyBorder="1" applyAlignment="1" applyProtection="1">
      <alignment vertical="center" wrapText="1"/>
    </xf>
    <xf numFmtId="0" fontId="3" fillId="0" borderId="0" xfId="0" applyFont="1" applyFill="1" applyBorder="1" applyAlignment="1" applyProtection="1">
      <alignment vertical="center" wrapText="1"/>
      <protection locked="0"/>
    </xf>
    <xf numFmtId="0" fontId="1" fillId="0" borderId="0" xfId="0" applyFont="1" applyFill="1" applyBorder="1" applyAlignment="1" applyProtection="1">
      <alignment horizontal="center" wrapText="1"/>
    </xf>
    <xf numFmtId="0" fontId="14" fillId="0" borderId="0" xfId="0" applyFont="1" applyFill="1" applyBorder="1" applyAlignment="1" applyProtection="1">
      <alignment horizontal="center" wrapText="1"/>
      <protection locked="0"/>
    </xf>
    <xf numFmtId="0" fontId="15" fillId="0" borderId="0" xfId="0" applyFont="1" applyFill="1" applyAlignment="1" applyProtection="1">
      <alignment horizontal="center" vertical="center" wrapText="1"/>
    </xf>
    <xf numFmtId="0" fontId="16" fillId="0" borderId="1"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 xfId="0" applyFont="1" applyFill="1" applyBorder="1" applyAlignment="1" applyProtection="1">
      <alignment horizontal="center" vertical="center" wrapText="1"/>
      <protection locked="0"/>
    </xf>
    <xf numFmtId="0" fontId="0" fillId="0" borderId="5" xfId="0" applyFont="1" applyFill="1" applyBorder="1" applyAlignment="1" applyProtection="1">
      <alignment horizontal="center" vertical="center" wrapText="1"/>
      <protection locked="0"/>
    </xf>
    <xf numFmtId="0" fontId="0" fillId="0" borderId="1" xfId="0" applyFont="1" applyFill="1" applyBorder="1" applyAlignment="1" applyProtection="1">
      <alignment horizontal="center" vertical="center" wrapText="1"/>
      <protection locked="0"/>
    </xf>
    <xf numFmtId="179" fontId="14" fillId="0" borderId="1" xfId="0" applyNumberFormat="1"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10" fontId="0" fillId="0" borderId="1" xfId="0" applyNumberFormat="1"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xf>
    <xf numFmtId="10" fontId="3" fillId="0" borderId="1" xfId="0" applyNumberFormat="1" applyFont="1" applyFill="1" applyBorder="1" applyAlignment="1" applyProtection="1">
      <alignment horizontal="center" vertical="center" wrapText="1"/>
      <protection locked="0"/>
    </xf>
    <xf numFmtId="0" fontId="15" fillId="0" borderId="0" xfId="0" applyFont="1" applyFill="1" applyBorder="1" applyAlignment="1" applyProtection="1">
      <alignment horizontal="center" vertical="center"/>
    </xf>
    <xf numFmtId="179" fontId="17" fillId="0" borderId="1" xfId="0" applyNumberFormat="1" applyFont="1" applyFill="1" applyBorder="1" applyAlignment="1" applyProtection="1">
      <alignment horizontal="center" vertical="center" wrapText="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常规 6" xfId="30"/>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92D050"/>
      <color rgb="00FCE4D6"/>
      <color rgb="00FF0000"/>
      <color rgb="00000000"/>
      <color rgb="00FFC000"/>
      <color rgb="0000B0F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O1048017"/>
  <sheetViews>
    <sheetView tabSelected="1" zoomScale="85" zoomScaleNormal="85" workbookViewId="0">
      <selection activeCell="I17" sqref="I16:I17"/>
    </sheetView>
  </sheetViews>
  <sheetFormatPr defaultColWidth="9" defaultRowHeight="15.75"/>
  <cols>
    <col min="1" max="1" width="8.5" style="10" customWidth="1"/>
    <col min="2" max="2" width="7.625" style="10" customWidth="1"/>
    <col min="3" max="3" width="8" style="10" customWidth="1"/>
    <col min="4" max="4" width="42.875" style="10" customWidth="1"/>
    <col min="5" max="5" width="14.75" style="10" customWidth="1"/>
    <col min="6" max="8" width="14.625" style="90" customWidth="1"/>
    <col min="9" max="85" width="9" style="1" customWidth="1"/>
    <col min="86" max="86" width="9.375" style="1" customWidth="1"/>
    <col min="87" max="222" width="9" style="1"/>
    <col min="223" max="16384" width="9" style="12"/>
  </cols>
  <sheetData>
    <row r="1" ht="18.75" spans="1:3">
      <c r="A1" s="91" t="s">
        <v>0</v>
      </c>
      <c r="B1" s="91"/>
      <c r="C1" s="91"/>
    </row>
    <row r="2" s="1" customFormat="1" ht="43" customHeight="1" spans="1:8">
      <c r="A2" s="92" t="s">
        <v>1</v>
      </c>
      <c r="B2" s="92"/>
      <c r="C2" s="92"/>
      <c r="D2" s="92"/>
      <c r="E2" s="92"/>
      <c r="F2" s="92"/>
      <c r="G2" s="92"/>
      <c r="H2" s="92"/>
    </row>
    <row r="3" s="2" customFormat="1" ht="33" customHeight="1" spans="1:8">
      <c r="A3" s="93" t="s">
        <v>2</v>
      </c>
      <c r="B3" s="94" t="s">
        <v>3</v>
      </c>
      <c r="C3" s="94" t="s">
        <v>4</v>
      </c>
      <c r="D3" s="93" t="s">
        <v>5</v>
      </c>
      <c r="E3" s="93" t="s">
        <v>6</v>
      </c>
      <c r="F3" s="93" t="s">
        <v>7</v>
      </c>
      <c r="G3" s="93"/>
      <c r="H3" s="93"/>
    </row>
    <row r="4" s="2" customFormat="1" ht="45" customHeight="1" spans="1:8">
      <c r="A4" s="93"/>
      <c r="B4" s="95"/>
      <c r="C4" s="95"/>
      <c r="D4" s="93"/>
      <c r="E4" s="93"/>
      <c r="F4" s="93" t="s">
        <v>8</v>
      </c>
      <c r="G4" s="100" t="s">
        <v>9</v>
      </c>
      <c r="H4" s="100" t="s">
        <v>10</v>
      </c>
    </row>
    <row r="5" s="89" customFormat="1" ht="25" customHeight="1" spans="1:9">
      <c r="A5" s="96">
        <v>309</v>
      </c>
      <c r="B5" s="96">
        <v>270</v>
      </c>
      <c r="C5" s="97"/>
      <c r="D5" s="98" t="s">
        <v>11</v>
      </c>
      <c r="E5" s="101">
        <v>0.03</v>
      </c>
      <c r="F5" s="102">
        <v>56.81</v>
      </c>
      <c r="G5" s="102">
        <v>17.04</v>
      </c>
      <c r="H5" s="102">
        <v>39.77</v>
      </c>
      <c r="I5" s="56"/>
    </row>
    <row r="6" s="8" customFormat="1" ht="32" customHeight="1" spans="1:8">
      <c r="A6" s="99" t="s">
        <v>12</v>
      </c>
      <c r="B6" s="99"/>
      <c r="C6" s="99"/>
      <c r="D6" s="99"/>
      <c r="E6" s="103"/>
      <c r="F6" s="102">
        <v>56.81</v>
      </c>
      <c r="G6" s="102">
        <v>17.04</v>
      </c>
      <c r="H6" s="102">
        <v>39.77</v>
      </c>
    </row>
    <row r="1047458" s="10" customFormat="1" spans="6:223">
      <c r="F1047458" s="90"/>
      <c r="G1047458" s="90"/>
      <c r="H1047458" s="90"/>
      <c r="HO1047458" s="12"/>
    </row>
    <row r="1047459" s="10" customFormat="1" ht="24" spans="6:223">
      <c r="F1047459" s="104"/>
      <c r="G1047459" s="104"/>
      <c r="H1047459" s="104"/>
      <c r="HO1047459" s="12"/>
    </row>
    <row r="1047460" s="10" customFormat="1" ht="18.75" spans="6:223">
      <c r="F1047460" s="93"/>
      <c r="G1047460" s="93"/>
      <c r="H1047460" s="93"/>
      <c r="HO1047460" s="12"/>
    </row>
    <row r="1047461" s="10" customFormat="1" ht="18.75" spans="6:223">
      <c r="F1047461" s="100"/>
      <c r="G1047461" s="100"/>
      <c r="H1047461" s="100"/>
      <c r="HO1047461" s="12"/>
    </row>
    <row r="1047462" s="10" customFormat="1" spans="6:223">
      <c r="F1047462" s="105"/>
      <c r="G1047462" s="105"/>
      <c r="H1047462" s="105"/>
      <c r="HO1047462" s="12"/>
    </row>
    <row r="1047463" s="10" customFormat="1" spans="6:223">
      <c r="F1047463" s="90"/>
      <c r="G1047463" s="90"/>
      <c r="H1047463" s="90"/>
      <c r="HO1047463" s="12"/>
    </row>
    <row r="1047464" s="10" customFormat="1" spans="6:223">
      <c r="F1047464" s="90"/>
      <c r="G1047464" s="90"/>
      <c r="H1047464" s="90"/>
      <c r="HO1047464" s="12"/>
    </row>
    <row r="1047465" s="10" customFormat="1" spans="6:223">
      <c r="F1047465" s="90"/>
      <c r="G1047465" s="90"/>
      <c r="H1047465" s="90"/>
      <c r="HO1047465" s="12"/>
    </row>
    <row r="1047466" s="10" customFormat="1" spans="6:223">
      <c r="F1047466" s="90"/>
      <c r="G1047466" s="90"/>
      <c r="H1047466" s="90"/>
      <c r="HO1047466" s="12"/>
    </row>
    <row r="1047467" s="10" customFormat="1" spans="6:223">
      <c r="F1047467" s="90"/>
      <c r="G1047467" s="90"/>
      <c r="H1047467" s="90"/>
      <c r="HO1047467" s="12"/>
    </row>
    <row r="1047468" s="10" customFormat="1" spans="6:223">
      <c r="F1047468" s="90"/>
      <c r="G1047468" s="90"/>
      <c r="H1047468" s="90"/>
      <c r="HO1047468" s="12"/>
    </row>
    <row r="1047469" s="10" customFormat="1" spans="6:223">
      <c r="F1047469" s="90"/>
      <c r="G1047469" s="90"/>
      <c r="H1047469" s="90"/>
      <c r="HO1047469" s="12"/>
    </row>
    <row r="1047470" s="10" customFormat="1" spans="6:223">
      <c r="F1047470" s="90"/>
      <c r="G1047470" s="90"/>
      <c r="H1047470" s="90"/>
      <c r="HO1047470" s="12"/>
    </row>
    <row r="1047471" s="10" customFormat="1" spans="6:223">
      <c r="F1047471" s="90"/>
      <c r="G1047471" s="90"/>
      <c r="H1047471" s="90"/>
      <c r="HO1047471" s="12"/>
    </row>
    <row r="1047472" s="10" customFormat="1" spans="6:223">
      <c r="F1047472" s="90"/>
      <c r="G1047472" s="90"/>
      <c r="H1047472" s="90"/>
      <c r="HO1047472" s="12"/>
    </row>
    <row r="1047473" s="10" customFormat="1" spans="6:223">
      <c r="F1047473" s="90"/>
      <c r="G1047473" s="90"/>
      <c r="H1047473" s="90"/>
      <c r="HO1047473" s="12"/>
    </row>
    <row r="1047474" s="10" customFormat="1" spans="6:223">
      <c r="F1047474" s="90"/>
      <c r="G1047474" s="90"/>
      <c r="H1047474" s="90"/>
      <c r="HO1047474" s="12"/>
    </row>
    <row r="1047475" s="10" customFormat="1" spans="6:223">
      <c r="F1047475" s="90"/>
      <c r="G1047475" s="90"/>
      <c r="H1047475" s="90"/>
      <c r="HO1047475" s="12"/>
    </row>
    <row r="1047476" s="10" customFormat="1" spans="6:223">
      <c r="F1047476" s="90"/>
      <c r="G1047476" s="90"/>
      <c r="H1047476" s="90"/>
      <c r="HO1047476" s="12"/>
    </row>
    <row r="1047477" s="10" customFormat="1" spans="6:223">
      <c r="F1047477" s="90"/>
      <c r="G1047477" s="90"/>
      <c r="H1047477" s="90"/>
      <c r="HO1047477" s="12"/>
    </row>
    <row r="1047478" s="10" customFormat="1" spans="6:223">
      <c r="F1047478" s="90"/>
      <c r="G1047478" s="90"/>
      <c r="H1047478" s="90"/>
      <c r="HO1047478" s="12"/>
    </row>
    <row r="1047479" s="10" customFormat="1" spans="6:223">
      <c r="F1047479" s="90"/>
      <c r="G1047479" s="90"/>
      <c r="H1047479" s="90"/>
      <c r="HO1047479" s="12"/>
    </row>
    <row r="1047480" s="10" customFormat="1" spans="6:223">
      <c r="F1047480" s="90"/>
      <c r="G1047480" s="90"/>
      <c r="H1047480" s="90"/>
      <c r="HO1047480" s="12"/>
    </row>
    <row r="1047481" s="10" customFormat="1" spans="6:223">
      <c r="F1047481" s="90"/>
      <c r="G1047481" s="90"/>
      <c r="H1047481" s="90"/>
      <c r="HO1047481" s="12"/>
    </row>
    <row r="1047482" s="10" customFormat="1" spans="6:223">
      <c r="F1047482" s="90"/>
      <c r="G1047482" s="90"/>
      <c r="H1047482" s="90"/>
      <c r="HO1047482" s="12"/>
    </row>
    <row r="1047483" s="10" customFormat="1" spans="6:223">
      <c r="F1047483" s="90"/>
      <c r="G1047483" s="90"/>
      <c r="H1047483" s="90"/>
      <c r="HO1047483" s="12"/>
    </row>
    <row r="1047484" s="10" customFormat="1" spans="6:223">
      <c r="F1047484" s="90"/>
      <c r="G1047484" s="90"/>
      <c r="H1047484" s="90"/>
      <c r="HO1047484" s="12"/>
    </row>
    <row r="1047485" s="10" customFormat="1" spans="6:223">
      <c r="F1047485" s="90"/>
      <c r="G1047485" s="90"/>
      <c r="H1047485" s="90"/>
      <c r="HO1047485" s="12"/>
    </row>
    <row r="1047486" s="10" customFormat="1" spans="6:223">
      <c r="F1047486" s="90"/>
      <c r="G1047486" s="90"/>
      <c r="H1047486" s="90"/>
      <c r="HO1047486" s="12"/>
    </row>
    <row r="1047487" s="10" customFormat="1" spans="6:223">
      <c r="F1047487" s="90"/>
      <c r="G1047487" s="90"/>
      <c r="H1047487" s="90"/>
      <c r="HO1047487" s="12"/>
    </row>
    <row r="1047488" s="10" customFormat="1" spans="6:223">
      <c r="F1047488" s="90"/>
      <c r="G1047488" s="90"/>
      <c r="H1047488" s="90"/>
      <c r="HO1047488" s="12"/>
    </row>
    <row r="1047489" s="10" customFormat="1" spans="6:223">
      <c r="F1047489" s="90"/>
      <c r="G1047489" s="90"/>
      <c r="H1047489" s="90"/>
      <c r="HO1047489" s="12"/>
    </row>
    <row r="1047490" s="10" customFormat="1" spans="6:223">
      <c r="F1047490" s="90"/>
      <c r="G1047490" s="90"/>
      <c r="H1047490" s="90"/>
      <c r="HO1047490" s="12"/>
    </row>
    <row r="1047491" s="10" customFormat="1" spans="6:223">
      <c r="F1047491" s="90"/>
      <c r="G1047491" s="90"/>
      <c r="H1047491" s="90"/>
      <c r="HO1047491" s="12"/>
    </row>
    <row r="1047492" s="10" customFormat="1" spans="6:223">
      <c r="F1047492" s="90"/>
      <c r="G1047492" s="90"/>
      <c r="H1047492" s="90"/>
      <c r="HO1047492" s="12"/>
    </row>
    <row r="1047493" s="10" customFormat="1" spans="6:223">
      <c r="F1047493" s="90"/>
      <c r="G1047493" s="90"/>
      <c r="H1047493" s="90"/>
      <c r="HO1047493" s="12"/>
    </row>
    <row r="1047494" s="10" customFormat="1" spans="6:223">
      <c r="F1047494" s="90"/>
      <c r="G1047494" s="90"/>
      <c r="H1047494" s="90"/>
      <c r="HO1047494" s="12"/>
    </row>
    <row r="1047495" s="10" customFormat="1" spans="6:223">
      <c r="F1047495" s="90"/>
      <c r="G1047495" s="90"/>
      <c r="H1047495" s="90"/>
      <c r="HO1047495" s="12"/>
    </row>
    <row r="1047496" s="10" customFormat="1" spans="6:223">
      <c r="F1047496" s="90"/>
      <c r="G1047496" s="90"/>
      <c r="H1047496" s="90"/>
      <c r="HO1047496" s="12"/>
    </row>
    <row r="1047497" s="10" customFormat="1" spans="6:223">
      <c r="F1047497" s="90"/>
      <c r="G1047497" s="90"/>
      <c r="H1047497" s="90"/>
      <c r="HO1047497" s="12"/>
    </row>
    <row r="1047498" s="10" customFormat="1" spans="6:223">
      <c r="F1047498" s="90"/>
      <c r="G1047498" s="90"/>
      <c r="H1047498" s="90"/>
      <c r="HO1047498" s="12"/>
    </row>
    <row r="1047499" s="10" customFormat="1" spans="6:223">
      <c r="F1047499" s="90"/>
      <c r="G1047499" s="90"/>
      <c r="H1047499" s="90"/>
      <c r="HO1047499" s="12"/>
    </row>
    <row r="1047500" s="10" customFormat="1" spans="6:223">
      <c r="F1047500" s="90"/>
      <c r="G1047500" s="90"/>
      <c r="H1047500" s="90"/>
      <c r="HO1047500" s="12"/>
    </row>
    <row r="1047501" s="10" customFormat="1" spans="6:223">
      <c r="F1047501" s="90"/>
      <c r="G1047501" s="90"/>
      <c r="H1047501" s="90"/>
      <c r="HO1047501" s="12"/>
    </row>
    <row r="1047502" s="10" customFormat="1" spans="6:223">
      <c r="F1047502" s="90"/>
      <c r="G1047502" s="90"/>
      <c r="H1047502" s="90"/>
      <c r="HO1047502" s="12"/>
    </row>
    <row r="1047503" s="10" customFormat="1" spans="6:223">
      <c r="F1047503" s="90"/>
      <c r="G1047503" s="90"/>
      <c r="H1047503" s="90"/>
      <c r="HO1047503" s="12"/>
    </row>
    <row r="1047504" s="10" customFormat="1" spans="6:223">
      <c r="F1047504" s="90"/>
      <c r="G1047504" s="90"/>
      <c r="H1047504" s="90"/>
      <c r="HO1047504" s="12"/>
    </row>
    <row r="1047505" s="10" customFormat="1" spans="6:223">
      <c r="F1047505" s="90"/>
      <c r="G1047505" s="90"/>
      <c r="H1047505" s="90"/>
      <c r="HO1047505" s="12"/>
    </row>
    <row r="1047506" s="10" customFormat="1" spans="6:223">
      <c r="F1047506" s="90"/>
      <c r="G1047506" s="90"/>
      <c r="H1047506" s="90"/>
      <c r="HO1047506" s="12"/>
    </row>
    <row r="1047507" s="10" customFormat="1" spans="6:223">
      <c r="F1047507" s="90"/>
      <c r="G1047507" s="90"/>
      <c r="H1047507" s="90"/>
      <c r="HO1047507" s="12"/>
    </row>
    <row r="1047508" s="10" customFormat="1" spans="6:223">
      <c r="F1047508" s="90"/>
      <c r="G1047508" s="90"/>
      <c r="H1047508" s="90"/>
      <c r="HO1047508" s="12"/>
    </row>
    <row r="1047509" s="10" customFormat="1" spans="6:223">
      <c r="F1047509" s="90"/>
      <c r="G1047509" s="90"/>
      <c r="H1047509" s="90"/>
      <c r="HO1047509" s="12"/>
    </row>
    <row r="1047510" s="10" customFormat="1" spans="6:223">
      <c r="F1047510" s="90"/>
      <c r="G1047510" s="90"/>
      <c r="H1047510" s="90"/>
      <c r="HO1047510" s="12"/>
    </row>
    <row r="1047511" s="10" customFormat="1" spans="6:223">
      <c r="F1047511" s="90"/>
      <c r="G1047511" s="90"/>
      <c r="H1047511" s="90"/>
      <c r="HO1047511" s="12"/>
    </row>
    <row r="1047512" s="10" customFormat="1" spans="6:223">
      <c r="F1047512" s="90"/>
      <c r="G1047512" s="90"/>
      <c r="H1047512" s="90"/>
      <c r="HO1047512" s="12"/>
    </row>
    <row r="1047513" s="10" customFormat="1" spans="6:223">
      <c r="F1047513" s="90"/>
      <c r="G1047513" s="90"/>
      <c r="H1047513" s="90"/>
      <c r="HO1047513" s="12"/>
    </row>
    <row r="1047514" s="10" customFormat="1" spans="6:223">
      <c r="F1047514" s="90"/>
      <c r="G1047514" s="90"/>
      <c r="H1047514" s="90"/>
      <c r="HO1047514" s="12"/>
    </row>
    <row r="1047515" s="10" customFormat="1" spans="6:223">
      <c r="F1047515" s="90"/>
      <c r="G1047515" s="90"/>
      <c r="H1047515" s="90"/>
      <c r="HO1047515" s="12"/>
    </row>
    <row r="1047516" s="10" customFormat="1" spans="6:223">
      <c r="F1047516" s="90"/>
      <c r="G1047516" s="90"/>
      <c r="H1047516" s="90"/>
      <c r="HO1047516" s="12"/>
    </row>
    <row r="1047517" s="10" customFormat="1" spans="6:223">
      <c r="F1047517" s="90"/>
      <c r="G1047517" s="90"/>
      <c r="H1047517" s="90"/>
      <c r="HO1047517" s="12"/>
    </row>
    <row r="1047518" s="10" customFormat="1" spans="6:223">
      <c r="F1047518" s="90"/>
      <c r="G1047518" s="90"/>
      <c r="H1047518" s="90"/>
      <c r="HO1047518" s="12"/>
    </row>
    <row r="1047519" s="10" customFormat="1" spans="6:223">
      <c r="F1047519" s="90"/>
      <c r="G1047519" s="90"/>
      <c r="H1047519" s="90"/>
      <c r="HO1047519" s="12"/>
    </row>
    <row r="1047520" s="10" customFormat="1" spans="6:223">
      <c r="F1047520" s="90"/>
      <c r="G1047520" s="90"/>
      <c r="H1047520" s="90"/>
      <c r="HO1047520" s="12"/>
    </row>
    <row r="1047521" s="10" customFormat="1" spans="6:223">
      <c r="F1047521" s="90"/>
      <c r="G1047521" s="90"/>
      <c r="H1047521" s="90"/>
      <c r="HO1047521" s="12"/>
    </row>
    <row r="1047522" s="10" customFormat="1" spans="6:223">
      <c r="F1047522" s="90"/>
      <c r="G1047522" s="90"/>
      <c r="H1047522" s="90"/>
      <c r="HO1047522" s="12"/>
    </row>
    <row r="1047523" s="10" customFormat="1" spans="6:223">
      <c r="F1047523" s="90"/>
      <c r="G1047523" s="90"/>
      <c r="H1047523" s="90"/>
      <c r="HO1047523" s="12"/>
    </row>
    <row r="1047524" s="10" customFormat="1" spans="6:223">
      <c r="F1047524" s="90"/>
      <c r="G1047524" s="90"/>
      <c r="H1047524" s="90"/>
      <c r="HO1047524" s="12"/>
    </row>
    <row r="1047525" s="10" customFormat="1" spans="6:223">
      <c r="F1047525" s="90"/>
      <c r="G1047525" s="90"/>
      <c r="H1047525" s="90"/>
      <c r="HO1047525" s="12"/>
    </row>
    <row r="1047526" s="10" customFormat="1" spans="6:223">
      <c r="F1047526" s="90"/>
      <c r="G1047526" s="90"/>
      <c r="H1047526" s="90"/>
      <c r="HO1047526" s="12"/>
    </row>
    <row r="1047527" s="10" customFormat="1" spans="6:223">
      <c r="F1047527" s="90"/>
      <c r="G1047527" s="90"/>
      <c r="H1047527" s="90"/>
      <c r="HO1047527" s="12"/>
    </row>
    <row r="1047528" s="10" customFormat="1" spans="6:223">
      <c r="F1047528" s="90"/>
      <c r="G1047528" s="90"/>
      <c r="H1047528" s="90"/>
      <c r="HO1047528" s="12"/>
    </row>
    <row r="1047529" s="10" customFormat="1" spans="6:223">
      <c r="F1047529" s="90"/>
      <c r="G1047529" s="90"/>
      <c r="H1047529" s="90"/>
      <c r="HO1047529" s="12"/>
    </row>
    <row r="1047530" s="10" customFormat="1" spans="6:223">
      <c r="F1047530" s="90"/>
      <c r="G1047530" s="90"/>
      <c r="H1047530" s="90"/>
      <c r="HO1047530" s="12"/>
    </row>
    <row r="1047531" s="10" customFormat="1" spans="6:223">
      <c r="F1047531" s="90"/>
      <c r="G1047531" s="90"/>
      <c r="H1047531" s="90"/>
      <c r="HO1047531" s="12"/>
    </row>
    <row r="1047532" s="10" customFormat="1" spans="6:223">
      <c r="F1047532" s="90"/>
      <c r="G1047532" s="90"/>
      <c r="H1047532" s="90"/>
      <c r="HO1047532" s="12"/>
    </row>
    <row r="1047533" s="10" customFormat="1" spans="6:223">
      <c r="F1047533" s="90"/>
      <c r="G1047533" s="90"/>
      <c r="H1047533" s="90"/>
      <c r="HO1047533" s="12"/>
    </row>
    <row r="1047534" s="10" customFormat="1" spans="6:223">
      <c r="F1047534" s="90"/>
      <c r="G1047534" s="90"/>
      <c r="H1047534" s="90"/>
      <c r="HO1047534" s="12"/>
    </row>
    <row r="1047535" s="10" customFormat="1" spans="6:223">
      <c r="F1047535" s="90"/>
      <c r="G1047535" s="90"/>
      <c r="H1047535" s="90"/>
      <c r="HO1047535" s="12"/>
    </row>
    <row r="1047536" s="10" customFormat="1" spans="6:223">
      <c r="F1047536" s="90"/>
      <c r="G1047536" s="90"/>
      <c r="H1047536" s="90"/>
      <c r="HO1047536" s="12"/>
    </row>
    <row r="1047537" s="10" customFormat="1" spans="6:223">
      <c r="F1047537" s="90"/>
      <c r="G1047537" s="90"/>
      <c r="H1047537" s="90"/>
      <c r="HO1047537" s="12"/>
    </row>
    <row r="1047538" s="10" customFormat="1" spans="6:223">
      <c r="F1047538" s="90"/>
      <c r="G1047538" s="90"/>
      <c r="H1047538" s="90"/>
      <c r="HO1047538" s="12"/>
    </row>
    <row r="1047539" s="10" customFormat="1" spans="6:223">
      <c r="F1047539" s="90"/>
      <c r="G1047539" s="90"/>
      <c r="H1047539" s="90"/>
      <c r="HO1047539" s="12"/>
    </row>
    <row r="1047540" s="10" customFormat="1" spans="6:223">
      <c r="F1047540" s="90"/>
      <c r="G1047540" s="90"/>
      <c r="H1047540" s="90"/>
      <c r="HO1047540" s="12"/>
    </row>
    <row r="1047541" s="10" customFormat="1" spans="6:223">
      <c r="F1047541" s="90"/>
      <c r="G1047541" s="90"/>
      <c r="H1047541" s="90"/>
      <c r="HO1047541" s="12"/>
    </row>
    <row r="1047542" s="10" customFormat="1" spans="6:223">
      <c r="F1047542" s="90"/>
      <c r="G1047542" s="90"/>
      <c r="H1047542" s="90"/>
      <c r="HO1047542" s="12"/>
    </row>
    <row r="1047543" s="10" customFormat="1" spans="6:223">
      <c r="F1047543" s="90"/>
      <c r="G1047543" s="90"/>
      <c r="H1047543" s="90"/>
      <c r="HO1047543" s="12"/>
    </row>
    <row r="1047544" s="10" customFormat="1" spans="6:223">
      <c r="F1047544" s="90"/>
      <c r="G1047544" s="90"/>
      <c r="H1047544" s="90"/>
      <c r="HO1047544" s="12"/>
    </row>
    <row r="1047545" s="10" customFormat="1" spans="6:223">
      <c r="F1047545" s="90"/>
      <c r="G1047545" s="90"/>
      <c r="H1047545" s="90"/>
      <c r="HO1047545" s="12"/>
    </row>
    <row r="1047546" s="10" customFormat="1" spans="6:223">
      <c r="F1047546" s="90"/>
      <c r="G1047546" s="90"/>
      <c r="H1047546" s="90"/>
      <c r="HO1047546" s="12"/>
    </row>
    <row r="1047547" s="10" customFormat="1" spans="6:223">
      <c r="F1047547" s="90"/>
      <c r="G1047547" s="90"/>
      <c r="H1047547" s="90"/>
      <c r="HO1047547" s="12"/>
    </row>
    <row r="1047548" s="10" customFormat="1" spans="6:223">
      <c r="F1047548" s="90"/>
      <c r="G1047548" s="90"/>
      <c r="H1047548" s="90"/>
      <c r="HO1047548" s="12"/>
    </row>
    <row r="1047549" s="10" customFormat="1" spans="6:223">
      <c r="F1047549" s="90"/>
      <c r="G1047549" s="90"/>
      <c r="H1047549" s="90"/>
      <c r="HO1047549" s="12"/>
    </row>
    <row r="1047550" s="10" customFormat="1" spans="6:223">
      <c r="F1047550" s="90"/>
      <c r="G1047550" s="90"/>
      <c r="H1047550" s="90"/>
      <c r="HO1047550" s="12"/>
    </row>
    <row r="1047551" s="10" customFormat="1" spans="6:223">
      <c r="F1047551" s="90"/>
      <c r="G1047551" s="90"/>
      <c r="H1047551" s="90"/>
      <c r="HO1047551" s="12"/>
    </row>
    <row r="1047552" s="10" customFormat="1" spans="6:223">
      <c r="F1047552" s="90"/>
      <c r="G1047552" s="90"/>
      <c r="H1047552" s="90"/>
      <c r="HO1047552" s="12"/>
    </row>
    <row r="1047553" s="10" customFormat="1" spans="6:223">
      <c r="F1047553" s="90"/>
      <c r="G1047553" s="90"/>
      <c r="H1047553" s="90"/>
      <c r="HO1047553" s="12"/>
    </row>
    <row r="1047554" s="10" customFormat="1" spans="6:223">
      <c r="F1047554" s="90"/>
      <c r="G1047554" s="90"/>
      <c r="H1047554" s="90"/>
      <c r="HO1047554" s="12"/>
    </row>
    <row r="1047555" s="10" customFormat="1" spans="6:223">
      <c r="F1047555" s="90"/>
      <c r="G1047555" s="90"/>
      <c r="H1047555" s="90"/>
      <c r="HO1047555" s="12"/>
    </row>
    <row r="1047556" s="10" customFormat="1" spans="6:223">
      <c r="F1047556" s="90"/>
      <c r="G1047556" s="90"/>
      <c r="H1047556" s="90"/>
      <c r="HO1047556" s="12"/>
    </row>
    <row r="1047557" s="10" customFormat="1" spans="6:223">
      <c r="F1047557" s="90"/>
      <c r="G1047557" s="90"/>
      <c r="H1047557" s="90"/>
      <c r="HO1047557" s="12"/>
    </row>
    <row r="1047558" s="10" customFormat="1" spans="6:223">
      <c r="F1047558" s="90"/>
      <c r="G1047558" s="90"/>
      <c r="H1047558" s="90"/>
      <c r="HO1047558" s="12"/>
    </row>
    <row r="1047559" s="10" customFormat="1" spans="6:223">
      <c r="F1047559" s="90"/>
      <c r="G1047559" s="90"/>
      <c r="H1047559" s="90"/>
      <c r="HO1047559" s="12"/>
    </row>
    <row r="1047560" s="10" customFormat="1" spans="6:223">
      <c r="F1047560" s="90"/>
      <c r="G1047560" s="90"/>
      <c r="H1047560" s="90"/>
      <c r="HO1047560" s="12"/>
    </row>
    <row r="1047561" s="10" customFormat="1" spans="6:223">
      <c r="F1047561" s="90"/>
      <c r="G1047561" s="90"/>
      <c r="H1047561" s="90"/>
      <c r="HO1047561" s="12"/>
    </row>
    <row r="1047562" s="10" customFormat="1" spans="6:223">
      <c r="F1047562" s="90"/>
      <c r="G1047562" s="90"/>
      <c r="H1047562" s="90"/>
      <c r="HO1047562" s="12"/>
    </row>
    <row r="1047563" s="10" customFormat="1" spans="6:223">
      <c r="F1047563" s="90"/>
      <c r="G1047563" s="90"/>
      <c r="H1047563" s="90"/>
      <c r="HO1047563" s="12"/>
    </row>
    <row r="1047564" s="10" customFormat="1" spans="6:223">
      <c r="F1047564" s="90"/>
      <c r="G1047564" s="90"/>
      <c r="H1047564" s="90"/>
      <c r="HO1047564" s="12"/>
    </row>
    <row r="1047565" s="10" customFormat="1" spans="6:223">
      <c r="F1047565" s="90"/>
      <c r="G1047565" s="90"/>
      <c r="H1047565" s="90"/>
      <c r="HO1047565" s="12"/>
    </row>
    <row r="1047566" s="10" customFormat="1" spans="6:223">
      <c r="F1047566" s="90"/>
      <c r="G1047566" s="90"/>
      <c r="H1047566" s="90"/>
      <c r="HO1047566" s="12"/>
    </row>
    <row r="1047567" s="10" customFormat="1" spans="6:223">
      <c r="F1047567" s="90"/>
      <c r="G1047567" s="90"/>
      <c r="H1047567" s="90"/>
      <c r="HO1047567" s="12"/>
    </row>
    <row r="1047568" s="10" customFormat="1" spans="6:223">
      <c r="F1047568" s="90"/>
      <c r="G1047568" s="90"/>
      <c r="H1047568" s="90"/>
      <c r="HO1047568" s="12"/>
    </row>
    <row r="1047569" s="10" customFormat="1" spans="6:223">
      <c r="F1047569" s="90"/>
      <c r="G1047569" s="90"/>
      <c r="H1047569" s="90"/>
      <c r="HO1047569" s="12"/>
    </row>
    <row r="1047570" s="10" customFormat="1" spans="6:223">
      <c r="F1047570" s="90"/>
      <c r="G1047570" s="90"/>
      <c r="H1047570" s="90"/>
      <c r="HO1047570" s="12"/>
    </row>
    <row r="1047571" s="10" customFormat="1" spans="6:223">
      <c r="F1047571" s="90"/>
      <c r="G1047571" s="90"/>
      <c r="H1047571" s="90"/>
      <c r="HO1047571" s="12"/>
    </row>
    <row r="1047572" s="10" customFormat="1" spans="6:223">
      <c r="F1047572" s="90"/>
      <c r="G1047572" s="90"/>
      <c r="H1047572" s="90"/>
      <c r="HO1047572" s="12"/>
    </row>
    <row r="1047573" s="10" customFormat="1" spans="6:223">
      <c r="F1047573" s="90"/>
      <c r="G1047573" s="90"/>
      <c r="H1047573" s="90"/>
      <c r="HO1047573" s="12"/>
    </row>
    <row r="1047574" s="10" customFormat="1" spans="6:223">
      <c r="F1047574" s="90"/>
      <c r="G1047574" s="90"/>
      <c r="H1047574" s="90"/>
      <c r="HO1047574" s="12"/>
    </row>
    <row r="1047575" s="10" customFormat="1" spans="6:223">
      <c r="F1047575" s="90"/>
      <c r="G1047575" s="90"/>
      <c r="H1047575" s="90"/>
      <c r="HO1047575" s="12"/>
    </row>
    <row r="1047576" s="10" customFormat="1" spans="6:223">
      <c r="F1047576" s="90"/>
      <c r="G1047576" s="90"/>
      <c r="H1047576" s="90"/>
      <c r="HO1047576" s="12"/>
    </row>
    <row r="1047577" s="10" customFormat="1" spans="6:223">
      <c r="F1047577" s="90"/>
      <c r="G1047577" s="90"/>
      <c r="H1047577" s="90"/>
      <c r="HO1047577" s="12"/>
    </row>
    <row r="1047578" s="10" customFormat="1" spans="6:223">
      <c r="F1047578" s="90"/>
      <c r="G1047578" s="90"/>
      <c r="H1047578" s="90"/>
      <c r="HO1047578" s="12"/>
    </row>
    <row r="1047579" s="10" customFormat="1" spans="6:223">
      <c r="F1047579" s="90"/>
      <c r="G1047579" s="90"/>
      <c r="H1047579" s="90"/>
      <c r="HO1047579" s="12"/>
    </row>
    <row r="1047580" s="10" customFormat="1" spans="6:223">
      <c r="F1047580" s="90"/>
      <c r="G1047580" s="90"/>
      <c r="H1047580" s="90"/>
      <c r="HO1047580" s="12"/>
    </row>
    <row r="1047581" s="10" customFormat="1" spans="6:223">
      <c r="F1047581" s="90"/>
      <c r="G1047581" s="90"/>
      <c r="H1047581" s="90"/>
      <c r="HO1047581" s="12"/>
    </row>
    <row r="1047582" s="10" customFormat="1" spans="6:223">
      <c r="F1047582" s="90"/>
      <c r="G1047582" s="90"/>
      <c r="H1047582" s="90"/>
      <c r="HO1047582" s="12"/>
    </row>
    <row r="1047583" s="10" customFormat="1" spans="6:223">
      <c r="F1047583" s="90"/>
      <c r="G1047583" s="90"/>
      <c r="H1047583" s="90"/>
      <c r="HO1047583" s="12"/>
    </row>
    <row r="1047584" s="10" customFormat="1" spans="6:223">
      <c r="F1047584" s="90"/>
      <c r="G1047584" s="90"/>
      <c r="H1047584" s="90"/>
      <c r="HO1047584" s="12"/>
    </row>
    <row r="1047585" s="10" customFormat="1" spans="6:223">
      <c r="F1047585" s="90"/>
      <c r="G1047585" s="90"/>
      <c r="H1047585" s="90"/>
      <c r="HO1047585" s="12"/>
    </row>
    <row r="1047586" s="10" customFormat="1" spans="6:223">
      <c r="F1047586" s="90"/>
      <c r="G1047586" s="90"/>
      <c r="H1047586" s="90"/>
      <c r="HO1047586" s="12"/>
    </row>
    <row r="1047587" s="10" customFormat="1" spans="6:223">
      <c r="F1047587" s="90"/>
      <c r="G1047587" s="90"/>
      <c r="H1047587" s="90"/>
      <c r="HO1047587" s="12"/>
    </row>
    <row r="1047588" s="10" customFormat="1" spans="6:223">
      <c r="F1047588" s="90"/>
      <c r="G1047588" s="90"/>
      <c r="H1047588" s="90"/>
      <c r="HO1047588" s="12"/>
    </row>
    <row r="1047589" s="10" customFormat="1" spans="6:223">
      <c r="F1047589" s="90"/>
      <c r="G1047589" s="90"/>
      <c r="H1047589" s="90"/>
      <c r="HO1047589" s="12"/>
    </row>
    <row r="1047590" s="10" customFormat="1" spans="6:223">
      <c r="F1047590" s="90"/>
      <c r="G1047590" s="90"/>
      <c r="H1047590" s="90"/>
      <c r="HO1047590" s="12"/>
    </row>
    <row r="1047591" s="10" customFormat="1" spans="6:223">
      <c r="F1047591" s="90"/>
      <c r="G1047591" s="90"/>
      <c r="H1047591" s="90"/>
      <c r="HO1047591" s="12"/>
    </row>
    <row r="1047592" s="10" customFormat="1" spans="6:223">
      <c r="F1047592" s="90"/>
      <c r="G1047592" s="90"/>
      <c r="H1047592" s="90"/>
      <c r="HO1047592" s="12"/>
    </row>
    <row r="1047593" s="10" customFormat="1" spans="6:223">
      <c r="F1047593" s="90"/>
      <c r="G1047593" s="90"/>
      <c r="H1047593" s="90"/>
      <c r="HO1047593" s="12"/>
    </row>
    <row r="1047594" s="10" customFormat="1" spans="6:223">
      <c r="F1047594" s="90"/>
      <c r="G1047594" s="90"/>
      <c r="H1047594" s="90"/>
      <c r="HO1047594" s="12"/>
    </row>
    <row r="1047595" s="10" customFormat="1" spans="6:223">
      <c r="F1047595" s="90"/>
      <c r="G1047595" s="90"/>
      <c r="H1047595" s="90"/>
      <c r="HO1047595" s="12"/>
    </row>
    <row r="1047596" s="10" customFormat="1" spans="6:223">
      <c r="F1047596" s="90"/>
      <c r="G1047596" s="90"/>
      <c r="H1047596" s="90"/>
      <c r="HO1047596" s="12"/>
    </row>
    <row r="1047597" s="10" customFormat="1" spans="6:223">
      <c r="F1047597" s="90"/>
      <c r="G1047597" s="90"/>
      <c r="H1047597" s="90"/>
      <c r="HO1047597" s="12"/>
    </row>
    <row r="1047598" s="10" customFormat="1" spans="6:223">
      <c r="F1047598" s="90"/>
      <c r="G1047598" s="90"/>
      <c r="H1047598" s="90"/>
      <c r="HO1047598" s="12"/>
    </row>
    <row r="1047599" s="10" customFormat="1" spans="6:223">
      <c r="F1047599" s="90"/>
      <c r="G1047599" s="90"/>
      <c r="H1047599" s="90"/>
      <c r="HO1047599" s="12"/>
    </row>
    <row r="1047600" s="10" customFormat="1" spans="6:223">
      <c r="F1047600" s="90"/>
      <c r="G1047600" s="90"/>
      <c r="H1047600" s="90"/>
      <c r="HO1047600" s="12"/>
    </row>
    <row r="1047601" s="10" customFormat="1" spans="6:223">
      <c r="F1047601" s="90"/>
      <c r="G1047601" s="90"/>
      <c r="H1047601" s="90"/>
      <c r="HO1047601" s="12"/>
    </row>
    <row r="1047602" s="10" customFormat="1" spans="6:223">
      <c r="F1047602" s="90"/>
      <c r="G1047602" s="90"/>
      <c r="H1047602" s="90"/>
      <c r="HO1047602" s="12"/>
    </row>
    <row r="1047603" s="10" customFormat="1" spans="6:223">
      <c r="F1047603" s="90"/>
      <c r="G1047603" s="90"/>
      <c r="H1047603" s="90"/>
      <c r="HO1047603" s="12"/>
    </row>
    <row r="1047604" s="10" customFormat="1" spans="6:223">
      <c r="F1047604" s="90"/>
      <c r="G1047604" s="90"/>
      <c r="H1047604" s="90"/>
      <c r="HO1047604" s="12"/>
    </row>
    <row r="1047605" s="10" customFormat="1" spans="6:223">
      <c r="F1047605" s="90"/>
      <c r="G1047605" s="90"/>
      <c r="H1047605" s="90"/>
      <c r="HO1047605" s="12"/>
    </row>
    <row r="1047606" s="10" customFormat="1" spans="6:223">
      <c r="F1047606" s="90"/>
      <c r="G1047606" s="90"/>
      <c r="H1047606" s="90"/>
      <c r="HO1047606" s="12"/>
    </row>
    <row r="1047607" s="10" customFormat="1" spans="6:223">
      <c r="F1047607" s="90"/>
      <c r="G1047607" s="90"/>
      <c r="H1047607" s="90"/>
      <c r="HO1047607" s="12"/>
    </row>
    <row r="1047608" s="10" customFormat="1" spans="6:223">
      <c r="F1047608" s="90"/>
      <c r="G1047608" s="90"/>
      <c r="H1047608" s="90"/>
      <c r="HO1047608" s="12"/>
    </row>
    <row r="1047609" s="10" customFormat="1" spans="6:223">
      <c r="F1047609" s="90"/>
      <c r="G1047609" s="90"/>
      <c r="H1047609" s="90"/>
      <c r="HO1047609" s="12"/>
    </row>
    <row r="1047610" s="10" customFormat="1" spans="6:223">
      <c r="F1047610" s="90"/>
      <c r="G1047610" s="90"/>
      <c r="H1047610" s="90"/>
      <c r="HO1047610" s="12"/>
    </row>
    <row r="1047611" s="10" customFormat="1" spans="6:223">
      <c r="F1047611" s="90"/>
      <c r="G1047611" s="90"/>
      <c r="H1047611" s="90"/>
      <c r="HO1047611" s="12"/>
    </row>
    <row r="1047612" s="10" customFormat="1" spans="6:223">
      <c r="F1047612" s="90"/>
      <c r="G1047612" s="90"/>
      <c r="H1047612" s="90"/>
      <c r="HO1047612" s="12"/>
    </row>
    <row r="1047613" s="10" customFormat="1" spans="6:223">
      <c r="F1047613" s="90"/>
      <c r="G1047613" s="90"/>
      <c r="H1047613" s="90"/>
      <c r="HO1047613" s="12"/>
    </row>
    <row r="1047614" s="10" customFormat="1" spans="6:223">
      <c r="F1047614" s="90"/>
      <c r="G1047614" s="90"/>
      <c r="H1047614" s="90"/>
      <c r="HO1047614" s="12"/>
    </row>
    <row r="1047615" s="10" customFormat="1" spans="6:223">
      <c r="F1047615" s="90"/>
      <c r="G1047615" s="90"/>
      <c r="H1047615" s="90"/>
      <c r="HO1047615" s="12"/>
    </row>
    <row r="1047616" s="10" customFormat="1" spans="6:223">
      <c r="F1047616" s="90"/>
      <c r="G1047616" s="90"/>
      <c r="H1047616" s="90"/>
      <c r="HO1047616" s="12"/>
    </row>
    <row r="1047617" s="10" customFormat="1" spans="6:223">
      <c r="F1047617" s="90"/>
      <c r="G1047617" s="90"/>
      <c r="H1047617" s="90"/>
      <c r="HO1047617" s="12"/>
    </row>
    <row r="1047618" s="10" customFormat="1" spans="6:223">
      <c r="F1047618" s="90"/>
      <c r="G1047618" s="90"/>
      <c r="H1047618" s="90"/>
      <c r="HO1047618" s="12"/>
    </row>
    <row r="1047619" s="10" customFormat="1" spans="6:223">
      <c r="F1047619" s="90"/>
      <c r="G1047619" s="90"/>
      <c r="H1047619" s="90"/>
      <c r="HO1047619" s="12"/>
    </row>
    <row r="1047620" s="10" customFormat="1" spans="6:223">
      <c r="F1047620" s="90"/>
      <c r="G1047620" s="90"/>
      <c r="H1047620" s="90"/>
      <c r="HO1047620" s="12"/>
    </row>
    <row r="1047621" s="10" customFormat="1" spans="6:223">
      <c r="F1047621" s="90"/>
      <c r="G1047621" s="90"/>
      <c r="H1047621" s="90"/>
      <c r="HO1047621" s="12"/>
    </row>
    <row r="1047622" s="10" customFormat="1" spans="6:223">
      <c r="F1047622" s="90"/>
      <c r="G1047622" s="90"/>
      <c r="H1047622" s="90"/>
      <c r="HO1047622" s="12"/>
    </row>
    <row r="1047623" s="10" customFormat="1" spans="6:223">
      <c r="F1047623" s="90"/>
      <c r="G1047623" s="90"/>
      <c r="H1047623" s="90"/>
      <c r="HO1047623" s="12"/>
    </row>
    <row r="1047624" s="10" customFormat="1" spans="6:223">
      <c r="F1047624" s="90"/>
      <c r="G1047624" s="90"/>
      <c r="H1047624" s="90"/>
      <c r="HO1047624" s="12"/>
    </row>
    <row r="1047625" s="10" customFormat="1" spans="6:223">
      <c r="F1047625" s="90"/>
      <c r="G1047625" s="90"/>
      <c r="H1047625" s="90"/>
      <c r="HO1047625" s="12"/>
    </row>
    <row r="1047626" s="10" customFormat="1" spans="6:223">
      <c r="F1047626" s="90"/>
      <c r="G1047626" s="90"/>
      <c r="H1047626" s="90"/>
      <c r="HO1047626" s="12"/>
    </row>
    <row r="1047627" s="10" customFormat="1" spans="6:223">
      <c r="F1047627" s="90"/>
      <c r="G1047627" s="90"/>
      <c r="H1047627" s="90"/>
      <c r="HO1047627" s="12"/>
    </row>
    <row r="1047628" s="10" customFormat="1" spans="6:223">
      <c r="F1047628" s="90"/>
      <c r="G1047628" s="90"/>
      <c r="H1047628" s="90"/>
      <c r="HO1047628" s="12"/>
    </row>
    <row r="1047629" s="10" customFormat="1" spans="6:223">
      <c r="F1047629" s="90"/>
      <c r="G1047629" s="90"/>
      <c r="H1047629" s="90"/>
      <c r="HO1047629" s="12"/>
    </row>
    <row r="1047630" s="10" customFormat="1" spans="6:223">
      <c r="F1047630" s="90"/>
      <c r="G1047630" s="90"/>
      <c r="H1047630" s="90"/>
      <c r="HO1047630" s="12"/>
    </row>
    <row r="1047631" s="10" customFormat="1" spans="6:223">
      <c r="F1047631" s="90"/>
      <c r="G1047631" s="90"/>
      <c r="H1047631" s="90"/>
      <c r="HO1047631" s="12"/>
    </row>
    <row r="1047632" s="10" customFormat="1" spans="6:223">
      <c r="F1047632" s="90"/>
      <c r="G1047632" s="90"/>
      <c r="H1047632" s="90"/>
      <c r="HO1047632" s="12"/>
    </row>
    <row r="1047633" s="10" customFormat="1" spans="6:223">
      <c r="F1047633" s="90"/>
      <c r="G1047633" s="90"/>
      <c r="H1047633" s="90"/>
      <c r="HO1047633" s="12"/>
    </row>
    <row r="1047634" s="10" customFormat="1" spans="6:223">
      <c r="F1047634" s="90"/>
      <c r="G1047634" s="90"/>
      <c r="H1047634" s="90"/>
      <c r="HO1047634" s="12"/>
    </row>
    <row r="1047635" s="10" customFormat="1" spans="6:223">
      <c r="F1047635" s="90"/>
      <c r="G1047635" s="90"/>
      <c r="H1047635" s="90"/>
      <c r="HO1047635" s="12"/>
    </row>
    <row r="1047636" s="10" customFormat="1" spans="6:223">
      <c r="F1047636" s="90"/>
      <c r="G1047636" s="90"/>
      <c r="H1047636" s="90"/>
      <c r="HO1047636" s="12"/>
    </row>
    <row r="1047637" s="10" customFormat="1" spans="6:223">
      <c r="F1047637" s="90"/>
      <c r="G1047637" s="90"/>
      <c r="H1047637" s="90"/>
      <c r="HO1047637" s="12"/>
    </row>
    <row r="1047638" s="10" customFormat="1" spans="6:223">
      <c r="F1047638" s="90"/>
      <c r="G1047638" s="90"/>
      <c r="H1047638" s="90"/>
      <c r="HO1047638" s="12"/>
    </row>
    <row r="1047639" s="10" customFormat="1" spans="6:223">
      <c r="F1047639" s="90"/>
      <c r="G1047639" s="90"/>
      <c r="H1047639" s="90"/>
      <c r="HO1047639" s="12"/>
    </row>
    <row r="1047640" s="10" customFormat="1" spans="6:223">
      <c r="F1047640" s="90"/>
      <c r="G1047640" s="90"/>
      <c r="H1047640" s="90"/>
      <c r="HO1047640" s="12"/>
    </row>
    <row r="1047641" s="10" customFormat="1" spans="6:223">
      <c r="F1047641" s="90"/>
      <c r="G1047641" s="90"/>
      <c r="H1047641" s="90"/>
      <c r="HO1047641" s="12"/>
    </row>
    <row r="1047642" s="10" customFormat="1" spans="6:223">
      <c r="F1047642" s="90"/>
      <c r="G1047642" s="90"/>
      <c r="H1047642" s="90"/>
      <c r="HO1047642" s="12"/>
    </row>
    <row r="1047643" s="10" customFormat="1" spans="6:223">
      <c r="F1047643" s="90"/>
      <c r="G1047643" s="90"/>
      <c r="H1047643" s="90"/>
      <c r="HO1047643" s="12"/>
    </row>
    <row r="1047644" s="10" customFormat="1" spans="6:223">
      <c r="F1047644" s="90"/>
      <c r="G1047644" s="90"/>
      <c r="H1047644" s="90"/>
      <c r="HO1047644" s="12"/>
    </row>
    <row r="1047645" s="10" customFormat="1" spans="6:223">
      <c r="F1047645" s="90"/>
      <c r="G1047645" s="90"/>
      <c r="H1047645" s="90"/>
      <c r="HO1047645" s="12"/>
    </row>
    <row r="1047646" s="10" customFormat="1" spans="6:223">
      <c r="F1047646" s="90"/>
      <c r="G1047646" s="90"/>
      <c r="H1047646" s="90"/>
      <c r="HO1047646" s="12"/>
    </row>
    <row r="1047647" s="10" customFormat="1" spans="6:223">
      <c r="F1047647" s="90"/>
      <c r="G1047647" s="90"/>
      <c r="H1047647" s="90"/>
      <c r="HO1047647" s="12"/>
    </row>
    <row r="1047648" s="10" customFormat="1" spans="6:223">
      <c r="F1047648" s="90"/>
      <c r="G1047648" s="90"/>
      <c r="H1047648" s="90"/>
      <c r="HO1047648" s="12"/>
    </row>
    <row r="1047649" s="10" customFormat="1" spans="6:223">
      <c r="F1047649" s="90"/>
      <c r="G1047649" s="90"/>
      <c r="H1047649" s="90"/>
      <c r="HO1047649" s="12"/>
    </row>
    <row r="1047650" s="10" customFormat="1" spans="6:223">
      <c r="F1047650" s="90"/>
      <c r="G1047650" s="90"/>
      <c r="H1047650" s="90"/>
      <c r="HO1047650" s="12"/>
    </row>
    <row r="1047651" s="10" customFormat="1" spans="6:223">
      <c r="F1047651" s="90"/>
      <c r="G1047651" s="90"/>
      <c r="H1047651" s="90"/>
      <c r="HO1047651" s="12"/>
    </row>
    <row r="1047652" s="10" customFormat="1" spans="6:223">
      <c r="F1047652" s="90"/>
      <c r="G1047652" s="90"/>
      <c r="H1047652" s="90"/>
      <c r="HO1047652" s="12"/>
    </row>
    <row r="1047653" s="10" customFormat="1" spans="6:223">
      <c r="F1047653" s="90"/>
      <c r="G1047653" s="90"/>
      <c r="H1047653" s="90"/>
      <c r="HO1047653" s="12"/>
    </row>
    <row r="1047654" s="10" customFormat="1" spans="6:223">
      <c r="F1047654" s="90"/>
      <c r="G1047654" s="90"/>
      <c r="H1047654" s="90"/>
      <c r="HO1047654" s="12"/>
    </row>
    <row r="1047655" s="10" customFormat="1" spans="6:223">
      <c r="F1047655" s="90"/>
      <c r="G1047655" s="90"/>
      <c r="H1047655" s="90"/>
      <c r="HO1047655" s="12"/>
    </row>
    <row r="1047656" s="10" customFormat="1" spans="6:223">
      <c r="F1047656" s="90"/>
      <c r="G1047656" s="90"/>
      <c r="H1047656" s="90"/>
      <c r="HO1047656" s="12"/>
    </row>
    <row r="1047657" s="10" customFormat="1" spans="6:223">
      <c r="F1047657" s="90"/>
      <c r="G1047657" s="90"/>
      <c r="H1047657" s="90"/>
      <c r="HO1047657" s="12"/>
    </row>
    <row r="1047658" s="10" customFormat="1" spans="6:223">
      <c r="F1047658" s="90"/>
      <c r="G1047658" s="90"/>
      <c r="H1047658" s="90"/>
      <c r="HO1047658" s="12"/>
    </row>
    <row r="1047659" s="10" customFormat="1" spans="6:223">
      <c r="F1047659" s="90"/>
      <c r="G1047659" s="90"/>
      <c r="H1047659" s="90"/>
      <c r="HO1047659" s="12"/>
    </row>
    <row r="1047660" s="10" customFormat="1" spans="6:223">
      <c r="F1047660" s="90"/>
      <c r="G1047660" s="90"/>
      <c r="H1047660" s="90"/>
      <c r="HO1047660" s="12"/>
    </row>
    <row r="1047661" s="10" customFormat="1" spans="6:223">
      <c r="F1047661" s="90"/>
      <c r="G1047661" s="90"/>
      <c r="H1047661" s="90"/>
      <c r="HO1047661" s="12"/>
    </row>
    <row r="1047662" s="10" customFormat="1" spans="6:223">
      <c r="F1047662" s="90"/>
      <c r="G1047662" s="90"/>
      <c r="H1047662" s="90"/>
      <c r="HO1047662" s="12"/>
    </row>
    <row r="1047663" s="10" customFormat="1" spans="6:223">
      <c r="F1047663" s="90"/>
      <c r="G1047663" s="90"/>
      <c r="H1047663" s="90"/>
      <c r="HO1047663" s="12"/>
    </row>
    <row r="1047664" s="10" customFormat="1" spans="6:223">
      <c r="F1047664" s="90"/>
      <c r="G1047664" s="90"/>
      <c r="H1047664" s="90"/>
      <c r="HO1047664" s="12"/>
    </row>
    <row r="1047665" s="10" customFormat="1" spans="6:223">
      <c r="F1047665" s="90"/>
      <c r="G1047665" s="90"/>
      <c r="H1047665" s="90"/>
      <c r="HO1047665" s="12"/>
    </row>
    <row r="1047666" s="10" customFormat="1" spans="6:223">
      <c r="F1047666" s="90"/>
      <c r="G1047666" s="90"/>
      <c r="H1047666" s="90"/>
      <c r="HO1047666" s="12"/>
    </row>
    <row r="1047667" s="10" customFormat="1" spans="6:223">
      <c r="F1047667" s="90"/>
      <c r="G1047667" s="90"/>
      <c r="H1047667" s="90"/>
      <c r="HO1047667" s="12"/>
    </row>
    <row r="1047668" s="10" customFormat="1" spans="6:223">
      <c r="F1047668" s="90"/>
      <c r="G1047668" s="90"/>
      <c r="H1047668" s="90"/>
      <c r="HO1047668" s="12"/>
    </row>
    <row r="1047669" s="10" customFormat="1" spans="6:223">
      <c r="F1047669" s="90"/>
      <c r="G1047669" s="90"/>
      <c r="H1047669" s="90"/>
      <c r="HO1047669" s="12"/>
    </row>
    <row r="1047670" s="10" customFormat="1" spans="6:223">
      <c r="F1047670" s="90"/>
      <c r="G1047670" s="90"/>
      <c r="H1047670" s="90"/>
      <c r="HO1047670" s="12"/>
    </row>
    <row r="1047671" s="10" customFormat="1" spans="6:223">
      <c r="F1047671" s="90"/>
      <c r="G1047671" s="90"/>
      <c r="H1047671" s="90"/>
      <c r="HO1047671" s="12"/>
    </row>
    <row r="1047672" s="10" customFormat="1" spans="6:223">
      <c r="F1047672" s="90"/>
      <c r="G1047672" s="90"/>
      <c r="H1047672" s="90"/>
      <c r="HO1047672" s="12"/>
    </row>
    <row r="1047673" s="10" customFormat="1" spans="6:223">
      <c r="F1047673" s="90"/>
      <c r="G1047673" s="90"/>
      <c r="H1047673" s="90"/>
      <c r="HO1047673" s="12"/>
    </row>
    <row r="1047674" s="10" customFormat="1" spans="6:223">
      <c r="F1047674" s="90"/>
      <c r="G1047674" s="90"/>
      <c r="H1047674" s="90"/>
      <c r="HO1047674" s="12"/>
    </row>
    <row r="1047675" s="10" customFormat="1" spans="6:223">
      <c r="F1047675" s="90"/>
      <c r="G1047675" s="90"/>
      <c r="H1047675" s="90"/>
      <c r="HO1047675" s="12"/>
    </row>
    <row r="1047676" s="10" customFormat="1" spans="6:223">
      <c r="F1047676" s="90"/>
      <c r="G1047676" s="90"/>
      <c r="H1047676" s="90"/>
      <c r="HO1047676" s="12"/>
    </row>
    <row r="1047677" s="10" customFormat="1" spans="6:223">
      <c r="F1047677" s="90"/>
      <c r="G1047677" s="90"/>
      <c r="H1047677" s="90"/>
      <c r="HO1047677" s="12"/>
    </row>
    <row r="1047678" s="10" customFormat="1" spans="6:223">
      <c r="F1047678" s="90"/>
      <c r="G1047678" s="90"/>
      <c r="H1047678" s="90"/>
      <c r="HO1047678" s="12"/>
    </row>
    <row r="1047679" s="10" customFormat="1" spans="6:223">
      <c r="F1047679" s="90"/>
      <c r="G1047679" s="90"/>
      <c r="H1047679" s="90"/>
      <c r="HO1047679" s="12"/>
    </row>
    <row r="1047680" s="10" customFormat="1" spans="6:223">
      <c r="F1047680" s="90"/>
      <c r="G1047680" s="90"/>
      <c r="H1047680" s="90"/>
      <c r="HO1047680" s="12"/>
    </row>
    <row r="1047681" s="10" customFormat="1" spans="6:223">
      <c r="F1047681" s="90"/>
      <c r="G1047681" s="90"/>
      <c r="H1047681" s="90"/>
      <c r="HO1047681" s="12"/>
    </row>
    <row r="1047682" s="10" customFormat="1" spans="6:223">
      <c r="F1047682" s="90"/>
      <c r="G1047682" s="90"/>
      <c r="H1047682" s="90"/>
      <c r="HO1047682" s="12"/>
    </row>
    <row r="1047683" s="10" customFormat="1" spans="6:223">
      <c r="F1047683" s="90"/>
      <c r="G1047683" s="90"/>
      <c r="H1047683" s="90"/>
      <c r="HO1047683" s="12"/>
    </row>
    <row r="1047684" s="10" customFormat="1" spans="6:223">
      <c r="F1047684" s="90"/>
      <c r="G1047684" s="90"/>
      <c r="H1047684" s="90"/>
      <c r="HO1047684" s="12"/>
    </row>
    <row r="1047685" s="10" customFormat="1" spans="6:223">
      <c r="F1047685" s="90"/>
      <c r="G1047685" s="90"/>
      <c r="H1047685" s="90"/>
      <c r="HO1047685" s="12"/>
    </row>
    <row r="1047686" s="10" customFormat="1" spans="6:223">
      <c r="F1047686" s="90"/>
      <c r="G1047686" s="90"/>
      <c r="H1047686" s="90"/>
      <c r="HO1047686" s="12"/>
    </row>
    <row r="1047687" s="10" customFormat="1" spans="6:223">
      <c r="F1047687" s="90"/>
      <c r="G1047687" s="90"/>
      <c r="H1047687" s="90"/>
      <c r="HO1047687" s="12"/>
    </row>
    <row r="1047688" s="10" customFormat="1" spans="6:223">
      <c r="F1047688" s="90"/>
      <c r="G1047688" s="90"/>
      <c r="H1047688" s="90"/>
      <c r="HO1047688" s="12"/>
    </row>
    <row r="1047689" s="10" customFormat="1" spans="6:223">
      <c r="F1047689" s="90"/>
      <c r="G1047689" s="90"/>
      <c r="H1047689" s="90"/>
      <c r="HO1047689" s="12"/>
    </row>
    <row r="1047690" s="10" customFormat="1" spans="6:223">
      <c r="F1047690" s="90"/>
      <c r="G1047690" s="90"/>
      <c r="H1047690" s="90"/>
      <c r="HO1047690" s="12"/>
    </row>
    <row r="1047691" s="10" customFormat="1" spans="6:223">
      <c r="F1047691" s="90"/>
      <c r="G1047691" s="90"/>
      <c r="H1047691" s="90"/>
      <c r="HO1047691" s="12"/>
    </row>
    <row r="1047692" s="10" customFormat="1" spans="6:223">
      <c r="F1047692" s="90"/>
      <c r="G1047692" s="90"/>
      <c r="H1047692" s="90"/>
      <c r="HO1047692" s="12"/>
    </row>
    <row r="1047693" s="10" customFormat="1" spans="6:223">
      <c r="F1047693" s="90"/>
      <c r="G1047693" s="90"/>
      <c r="H1047693" s="90"/>
      <c r="HO1047693" s="12"/>
    </row>
    <row r="1047694" s="10" customFormat="1" spans="6:223">
      <c r="F1047694" s="90"/>
      <c r="G1047694" s="90"/>
      <c r="H1047694" s="90"/>
      <c r="HO1047694" s="12"/>
    </row>
    <row r="1047695" s="10" customFormat="1" spans="6:223">
      <c r="F1047695" s="90"/>
      <c r="G1047695" s="90"/>
      <c r="H1047695" s="90"/>
      <c r="HO1047695" s="12"/>
    </row>
    <row r="1047696" s="10" customFormat="1" spans="6:223">
      <c r="F1047696" s="90"/>
      <c r="G1047696" s="90"/>
      <c r="H1047696" s="90"/>
      <c r="HO1047696" s="12"/>
    </row>
    <row r="1047697" s="10" customFormat="1" spans="6:223">
      <c r="F1047697" s="90"/>
      <c r="G1047697" s="90"/>
      <c r="H1047697" s="90"/>
      <c r="HO1047697" s="12"/>
    </row>
    <row r="1047698" s="10" customFormat="1" spans="6:223">
      <c r="F1047698" s="90"/>
      <c r="G1047698" s="90"/>
      <c r="H1047698" s="90"/>
      <c r="HO1047698" s="12"/>
    </row>
    <row r="1047699" s="10" customFormat="1" spans="6:223">
      <c r="F1047699" s="90"/>
      <c r="G1047699" s="90"/>
      <c r="H1047699" s="90"/>
      <c r="HO1047699" s="12"/>
    </row>
    <row r="1047700" s="10" customFormat="1" spans="6:223">
      <c r="F1047700" s="90"/>
      <c r="G1047700" s="90"/>
      <c r="H1047700" s="90"/>
      <c r="HO1047700" s="12"/>
    </row>
    <row r="1047701" s="10" customFormat="1" spans="6:223">
      <c r="F1047701" s="90"/>
      <c r="G1047701" s="90"/>
      <c r="H1047701" s="90"/>
      <c r="HO1047701" s="12"/>
    </row>
    <row r="1047702" s="10" customFormat="1" spans="6:223">
      <c r="F1047702" s="90"/>
      <c r="G1047702" s="90"/>
      <c r="H1047702" s="90"/>
      <c r="HO1047702" s="12"/>
    </row>
    <row r="1047703" s="10" customFormat="1" spans="6:223">
      <c r="F1047703" s="90"/>
      <c r="G1047703" s="90"/>
      <c r="H1047703" s="90"/>
      <c r="HO1047703" s="12"/>
    </row>
    <row r="1047704" s="10" customFormat="1" spans="6:223">
      <c r="F1047704" s="90"/>
      <c r="G1047704" s="90"/>
      <c r="H1047704" s="90"/>
      <c r="HO1047704" s="12"/>
    </row>
    <row r="1047705" s="10" customFormat="1" spans="6:223">
      <c r="F1047705" s="90"/>
      <c r="G1047705" s="90"/>
      <c r="H1047705" s="90"/>
      <c r="HO1047705" s="12"/>
    </row>
    <row r="1047706" s="10" customFormat="1" spans="6:223">
      <c r="F1047706" s="90"/>
      <c r="G1047706" s="90"/>
      <c r="H1047706" s="90"/>
      <c r="HO1047706" s="12"/>
    </row>
    <row r="1047707" s="10" customFormat="1" spans="6:223">
      <c r="F1047707" s="90"/>
      <c r="G1047707" s="90"/>
      <c r="H1047707" s="90"/>
      <c r="HO1047707" s="12"/>
    </row>
    <row r="1047708" s="10" customFormat="1" spans="6:223">
      <c r="F1047708" s="90"/>
      <c r="G1047708" s="90"/>
      <c r="H1047708" s="90"/>
      <c r="HO1047708" s="12"/>
    </row>
    <row r="1047709" s="10" customFormat="1" spans="6:223">
      <c r="F1047709" s="90"/>
      <c r="G1047709" s="90"/>
      <c r="H1047709" s="90"/>
      <c r="HO1047709" s="12"/>
    </row>
    <row r="1047710" s="10" customFormat="1" spans="6:223">
      <c r="F1047710" s="90"/>
      <c r="G1047710" s="90"/>
      <c r="H1047710" s="90"/>
      <c r="HO1047710" s="12"/>
    </row>
    <row r="1047711" s="10" customFormat="1" spans="6:223">
      <c r="F1047711" s="90"/>
      <c r="G1047711" s="90"/>
      <c r="H1047711" s="90"/>
      <c r="HO1047711" s="12"/>
    </row>
    <row r="1047712" s="10" customFormat="1" spans="6:223">
      <c r="F1047712" s="90"/>
      <c r="G1047712" s="90"/>
      <c r="H1047712" s="90"/>
      <c r="HO1047712" s="12"/>
    </row>
    <row r="1047713" s="10" customFormat="1" spans="6:223">
      <c r="F1047713" s="90"/>
      <c r="G1047713" s="90"/>
      <c r="H1047713" s="90"/>
      <c r="HO1047713" s="12"/>
    </row>
    <row r="1047714" s="10" customFormat="1" spans="6:223">
      <c r="F1047714" s="90"/>
      <c r="G1047714" s="90"/>
      <c r="H1047714" s="90"/>
      <c r="HO1047714" s="12"/>
    </row>
    <row r="1047715" s="10" customFormat="1" spans="6:223">
      <c r="F1047715" s="90"/>
      <c r="G1047715" s="90"/>
      <c r="H1047715" s="90"/>
      <c r="HO1047715" s="12"/>
    </row>
    <row r="1047716" s="10" customFormat="1" spans="6:223">
      <c r="F1047716" s="90"/>
      <c r="G1047716" s="90"/>
      <c r="H1047716" s="90"/>
      <c r="HO1047716" s="12"/>
    </row>
    <row r="1047717" s="10" customFormat="1" spans="6:223">
      <c r="F1047717" s="90"/>
      <c r="G1047717" s="90"/>
      <c r="H1047717" s="90"/>
      <c r="HO1047717" s="12"/>
    </row>
    <row r="1047718" s="10" customFormat="1" spans="6:223">
      <c r="F1047718" s="90"/>
      <c r="G1047718" s="90"/>
      <c r="H1047718" s="90"/>
      <c r="HO1047718" s="12"/>
    </row>
    <row r="1047719" s="10" customFormat="1" spans="6:223">
      <c r="F1047719" s="90"/>
      <c r="G1047719" s="90"/>
      <c r="H1047719" s="90"/>
      <c r="HO1047719" s="12"/>
    </row>
    <row r="1047720" s="10" customFormat="1" spans="6:223">
      <c r="F1047720" s="90"/>
      <c r="G1047720" s="90"/>
      <c r="H1047720" s="90"/>
      <c r="HO1047720" s="12"/>
    </row>
    <row r="1047721" s="10" customFormat="1" spans="6:223">
      <c r="F1047721" s="90"/>
      <c r="G1047721" s="90"/>
      <c r="H1047721" s="90"/>
      <c r="HO1047721" s="12"/>
    </row>
    <row r="1047722" s="10" customFormat="1" spans="6:223">
      <c r="F1047722" s="90"/>
      <c r="G1047722" s="90"/>
      <c r="H1047722" s="90"/>
      <c r="HO1047722" s="12"/>
    </row>
    <row r="1047723" s="10" customFormat="1" spans="6:223">
      <c r="F1047723" s="90"/>
      <c r="G1047723" s="90"/>
      <c r="H1047723" s="90"/>
      <c r="HO1047723" s="12"/>
    </row>
    <row r="1047724" s="10" customFormat="1" spans="6:223">
      <c r="F1047724" s="90"/>
      <c r="G1047724" s="90"/>
      <c r="H1047724" s="90"/>
      <c r="HO1047724" s="12"/>
    </row>
    <row r="1047725" s="10" customFormat="1" spans="6:223">
      <c r="F1047725" s="90"/>
      <c r="G1047725" s="90"/>
      <c r="H1047725" s="90"/>
      <c r="HO1047725" s="12"/>
    </row>
    <row r="1047726" s="10" customFormat="1" spans="6:223">
      <c r="F1047726" s="90"/>
      <c r="G1047726" s="90"/>
      <c r="H1047726" s="90"/>
      <c r="HO1047726" s="12"/>
    </row>
    <row r="1047727" s="10" customFormat="1" spans="6:223">
      <c r="F1047727" s="90"/>
      <c r="G1047727" s="90"/>
      <c r="H1047727" s="90"/>
      <c r="HO1047727" s="12"/>
    </row>
    <row r="1047728" s="10" customFormat="1" spans="6:223">
      <c r="F1047728" s="90"/>
      <c r="G1047728" s="90"/>
      <c r="H1047728" s="90"/>
      <c r="HO1047728" s="12"/>
    </row>
    <row r="1047729" s="10" customFormat="1" spans="6:223">
      <c r="F1047729" s="90"/>
      <c r="G1047729" s="90"/>
      <c r="H1047729" s="90"/>
      <c r="HO1047729" s="12"/>
    </row>
    <row r="1047730" s="10" customFormat="1" spans="6:223">
      <c r="F1047730" s="90"/>
      <c r="G1047730" s="90"/>
      <c r="H1047730" s="90"/>
      <c r="HO1047730" s="12"/>
    </row>
    <row r="1047731" s="10" customFormat="1" spans="6:223">
      <c r="F1047731" s="90"/>
      <c r="G1047731" s="90"/>
      <c r="H1047731" s="90"/>
      <c r="HO1047731" s="12"/>
    </row>
    <row r="1047732" s="10" customFormat="1" spans="6:223">
      <c r="F1047732" s="90"/>
      <c r="G1047732" s="90"/>
      <c r="H1047732" s="90"/>
      <c r="HO1047732" s="12"/>
    </row>
    <row r="1047733" s="10" customFormat="1" spans="6:223">
      <c r="F1047733" s="90"/>
      <c r="G1047733" s="90"/>
      <c r="H1047733" s="90"/>
      <c r="HO1047733" s="12"/>
    </row>
    <row r="1047734" s="10" customFormat="1" spans="6:223">
      <c r="F1047734" s="90"/>
      <c r="G1047734" s="90"/>
      <c r="H1047734" s="90"/>
      <c r="HO1047734" s="12"/>
    </row>
    <row r="1047735" s="10" customFormat="1" spans="6:223">
      <c r="F1047735" s="90"/>
      <c r="G1047735" s="90"/>
      <c r="H1047735" s="90"/>
      <c r="HO1047735" s="12"/>
    </row>
    <row r="1047736" s="10" customFormat="1" spans="6:223">
      <c r="F1047736" s="90"/>
      <c r="G1047736" s="90"/>
      <c r="H1047736" s="90"/>
      <c r="HO1047736" s="12"/>
    </row>
    <row r="1047737" s="10" customFormat="1" spans="6:223">
      <c r="F1047737" s="90"/>
      <c r="G1047737" s="90"/>
      <c r="H1047737" s="90"/>
      <c r="HO1047737" s="12"/>
    </row>
    <row r="1047738" s="10" customFormat="1" spans="6:223">
      <c r="F1047738" s="90"/>
      <c r="G1047738" s="90"/>
      <c r="H1047738" s="90"/>
      <c r="HO1047738" s="12"/>
    </row>
    <row r="1047739" s="10" customFormat="1" spans="6:223">
      <c r="F1047739" s="90"/>
      <c r="G1047739" s="90"/>
      <c r="H1047739" s="90"/>
      <c r="HO1047739" s="12"/>
    </row>
    <row r="1047740" s="10" customFormat="1" spans="6:223">
      <c r="F1047740" s="90"/>
      <c r="G1047740" s="90"/>
      <c r="H1047740" s="90"/>
      <c r="HO1047740" s="12"/>
    </row>
    <row r="1047741" s="10" customFormat="1" spans="6:223">
      <c r="F1047741" s="90"/>
      <c r="G1047741" s="90"/>
      <c r="H1047741" s="90"/>
      <c r="HO1047741" s="12"/>
    </row>
    <row r="1047742" s="10" customFormat="1" spans="6:223">
      <c r="F1047742" s="90"/>
      <c r="G1047742" s="90"/>
      <c r="H1047742" s="90"/>
      <c r="HO1047742" s="12"/>
    </row>
    <row r="1047743" s="10" customFormat="1" spans="6:223">
      <c r="F1047743" s="90"/>
      <c r="G1047743" s="90"/>
      <c r="H1047743" s="90"/>
      <c r="HO1047743" s="12"/>
    </row>
    <row r="1047744" s="10" customFormat="1" spans="6:223">
      <c r="F1047744" s="90"/>
      <c r="G1047744" s="90"/>
      <c r="H1047744" s="90"/>
      <c r="HO1047744" s="12"/>
    </row>
    <row r="1047745" s="10" customFormat="1" spans="6:223">
      <c r="F1047745" s="90"/>
      <c r="G1047745" s="90"/>
      <c r="H1047745" s="90"/>
      <c r="HO1047745" s="12"/>
    </row>
    <row r="1047746" s="10" customFormat="1" spans="6:223">
      <c r="F1047746" s="90"/>
      <c r="G1047746" s="90"/>
      <c r="H1047746" s="90"/>
      <c r="HO1047746" s="12"/>
    </row>
    <row r="1047747" s="10" customFormat="1" spans="6:223">
      <c r="F1047747" s="90"/>
      <c r="G1047747" s="90"/>
      <c r="H1047747" s="90"/>
      <c r="HO1047747" s="12"/>
    </row>
    <row r="1047748" s="10" customFormat="1" spans="6:223">
      <c r="F1047748" s="90"/>
      <c r="G1047748" s="90"/>
      <c r="H1047748" s="90"/>
      <c r="HO1047748" s="12"/>
    </row>
    <row r="1047749" s="10" customFormat="1" spans="6:223">
      <c r="F1047749" s="90"/>
      <c r="G1047749" s="90"/>
      <c r="H1047749" s="90"/>
      <c r="HO1047749" s="12"/>
    </row>
    <row r="1047750" s="10" customFormat="1" spans="6:223">
      <c r="F1047750" s="90"/>
      <c r="G1047750" s="90"/>
      <c r="H1047750" s="90"/>
      <c r="HO1047750" s="12"/>
    </row>
    <row r="1047751" s="10" customFormat="1" spans="6:223">
      <c r="F1047751" s="90"/>
      <c r="G1047751" s="90"/>
      <c r="H1047751" s="90"/>
      <c r="HO1047751" s="12"/>
    </row>
    <row r="1047752" s="10" customFormat="1" spans="6:223">
      <c r="F1047752" s="90"/>
      <c r="G1047752" s="90"/>
      <c r="H1047752" s="90"/>
      <c r="HO1047752" s="12"/>
    </row>
    <row r="1047753" s="10" customFormat="1" spans="6:223">
      <c r="F1047753" s="90"/>
      <c r="G1047753" s="90"/>
      <c r="H1047753" s="90"/>
      <c r="HO1047753" s="12"/>
    </row>
    <row r="1047754" s="10" customFormat="1" spans="6:223">
      <c r="F1047754" s="90"/>
      <c r="G1047754" s="90"/>
      <c r="H1047754" s="90"/>
      <c r="HO1047754" s="12"/>
    </row>
    <row r="1047755" s="10" customFormat="1" spans="6:223">
      <c r="F1047755" s="90"/>
      <c r="G1047755" s="90"/>
      <c r="H1047755" s="90"/>
      <c r="HO1047755" s="12"/>
    </row>
    <row r="1047756" s="10" customFormat="1" spans="6:223">
      <c r="F1047756" s="90"/>
      <c r="G1047756" s="90"/>
      <c r="H1047756" s="90"/>
      <c r="HO1047756" s="12"/>
    </row>
    <row r="1047757" s="10" customFormat="1" spans="6:223">
      <c r="F1047757" s="90"/>
      <c r="G1047757" s="90"/>
      <c r="H1047757" s="90"/>
      <c r="HO1047757" s="12"/>
    </row>
    <row r="1047758" s="10" customFormat="1" spans="6:223">
      <c r="F1047758" s="90"/>
      <c r="G1047758" s="90"/>
      <c r="H1047758" s="90"/>
      <c r="HO1047758" s="12"/>
    </row>
    <row r="1047759" s="10" customFormat="1" spans="6:223">
      <c r="F1047759" s="90"/>
      <c r="G1047759" s="90"/>
      <c r="H1047759" s="90"/>
      <c r="HO1047759" s="12"/>
    </row>
    <row r="1047760" s="10" customFormat="1" spans="6:223">
      <c r="F1047760" s="90"/>
      <c r="G1047760" s="90"/>
      <c r="H1047760" s="90"/>
      <c r="HO1047760" s="12"/>
    </row>
    <row r="1047761" s="10" customFormat="1" spans="6:223">
      <c r="F1047761" s="90"/>
      <c r="G1047761" s="90"/>
      <c r="H1047761" s="90"/>
      <c r="HO1047761" s="12"/>
    </row>
    <row r="1047762" s="10" customFormat="1" spans="6:223">
      <c r="F1047762" s="90"/>
      <c r="G1047762" s="90"/>
      <c r="H1047762" s="90"/>
      <c r="HO1047762" s="12"/>
    </row>
    <row r="1047763" s="10" customFormat="1" spans="6:223">
      <c r="F1047763" s="90"/>
      <c r="G1047763" s="90"/>
      <c r="H1047763" s="90"/>
      <c r="HO1047763" s="12"/>
    </row>
    <row r="1047764" s="10" customFormat="1" spans="6:223">
      <c r="F1047764" s="90"/>
      <c r="G1047764" s="90"/>
      <c r="H1047764" s="90"/>
      <c r="HO1047764" s="12"/>
    </row>
    <row r="1047765" s="10" customFormat="1" spans="6:223">
      <c r="F1047765" s="90"/>
      <c r="G1047765" s="90"/>
      <c r="H1047765" s="90"/>
      <c r="HO1047765" s="12"/>
    </row>
    <row r="1047766" s="10" customFormat="1" spans="6:223">
      <c r="F1047766" s="90"/>
      <c r="G1047766" s="90"/>
      <c r="H1047766" s="90"/>
      <c r="HO1047766" s="12"/>
    </row>
    <row r="1047767" s="10" customFormat="1" spans="6:223">
      <c r="F1047767" s="90"/>
      <c r="G1047767" s="90"/>
      <c r="H1047767" s="90"/>
      <c r="HO1047767" s="12"/>
    </row>
    <row r="1047768" s="10" customFormat="1" spans="6:223">
      <c r="F1047768" s="90"/>
      <c r="G1047768" s="90"/>
      <c r="H1047768" s="90"/>
      <c r="HO1047768" s="12"/>
    </row>
    <row r="1047769" s="10" customFormat="1" spans="6:223">
      <c r="F1047769" s="90"/>
      <c r="G1047769" s="90"/>
      <c r="H1047769" s="90"/>
      <c r="HO1047769" s="12"/>
    </row>
    <row r="1047770" s="10" customFormat="1" spans="6:223">
      <c r="F1047770" s="90"/>
      <c r="G1047770" s="90"/>
      <c r="H1047770" s="90"/>
      <c r="HO1047770" s="12"/>
    </row>
    <row r="1047771" s="10" customFormat="1" spans="6:223">
      <c r="F1047771" s="90"/>
      <c r="G1047771" s="90"/>
      <c r="H1047771" s="90"/>
      <c r="HO1047771" s="12"/>
    </row>
    <row r="1047772" s="10" customFormat="1" spans="6:223">
      <c r="F1047772" s="90"/>
      <c r="G1047772" s="90"/>
      <c r="H1047772" s="90"/>
      <c r="HO1047772" s="12"/>
    </row>
    <row r="1047773" s="10" customFormat="1" spans="6:223">
      <c r="F1047773" s="90"/>
      <c r="G1047773" s="90"/>
      <c r="H1047773" s="90"/>
      <c r="HO1047773" s="12"/>
    </row>
    <row r="1047774" s="10" customFormat="1" spans="6:223">
      <c r="F1047774" s="90"/>
      <c r="G1047774" s="90"/>
      <c r="H1047774" s="90"/>
      <c r="HO1047774" s="12"/>
    </row>
    <row r="1047775" s="10" customFormat="1" spans="6:223">
      <c r="F1047775" s="90"/>
      <c r="G1047775" s="90"/>
      <c r="H1047775" s="90"/>
      <c r="HO1047775" s="12"/>
    </row>
    <row r="1047776" s="10" customFormat="1" spans="6:223">
      <c r="F1047776" s="90"/>
      <c r="G1047776" s="90"/>
      <c r="H1047776" s="90"/>
      <c r="HO1047776" s="12"/>
    </row>
    <row r="1047777" s="10" customFormat="1" spans="6:223">
      <c r="F1047777" s="90"/>
      <c r="G1047777" s="90"/>
      <c r="H1047777" s="90"/>
      <c r="HO1047777" s="12"/>
    </row>
    <row r="1047778" s="10" customFormat="1" spans="6:223">
      <c r="F1047778" s="90"/>
      <c r="G1047778" s="90"/>
      <c r="H1047778" s="90"/>
      <c r="HO1047778" s="12"/>
    </row>
    <row r="1047779" s="10" customFormat="1" spans="6:223">
      <c r="F1047779" s="90"/>
      <c r="G1047779" s="90"/>
      <c r="H1047779" s="90"/>
      <c r="HO1047779" s="12"/>
    </row>
    <row r="1047780" s="10" customFormat="1" spans="6:223">
      <c r="F1047780" s="90"/>
      <c r="G1047780" s="90"/>
      <c r="H1047780" s="90"/>
      <c r="HO1047780" s="12"/>
    </row>
    <row r="1047781" s="10" customFormat="1" spans="6:223">
      <c r="F1047781" s="90"/>
      <c r="G1047781" s="90"/>
      <c r="H1047781" s="90"/>
      <c r="HO1047781" s="12"/>
    </row>
    <row r="1047782" s="10" customFormat="1" spans="6:223">
      <c r="F1047782" s="90"/>
      <c r="G1047782" s="90"/>
      <c r="H1047782" s="90"/>
      <c r="HO1047782" s="12"/>
    </row>
    <row r="1047783" s="10" customFormat="1" spans="6:223">
      <c r="F1047783" s="90"/>
      <c r="G1047783" s="90"/>
      <c r="H1047783" s="90"/>
      <c r="HO1047783" s="12"/>
    </row>
    <row r="1047784" s="10" customFormat="1" spans="6:223">
      <c r="F1047784" s="90"/>
      <c r="G1047784" s="90"/>
      <c r="H1047784" s="90"/>
      <c r="HO1047784" s="12"/>
    </row>
    <row r="1047785" s="10" customFormat="1" spans="6:223">
      <c r="F1047785" s="90"/>
      <c r="G1047785" s="90"/>
      <c r="H1047785" s="90"/>
      <c r="HO1047785" s="12"/>
    </row>
    <row r="1047786" s="10" customFormat="1" spans="6:223">
      <c r="F1047786" s="90"/>
      <c r="G1047786" s="90"/>
      <c r="H1047786" s="90"/>
      <c r="HO1047786" s="12"/>
    </row>
    <row r="1047787" s="10" customFormat="1" spans="6:223">
      <c r="F1047787" s="90"/>
      <c r="G1047787" s="90"/>
      <c r="H1047787" s="90"/>
      <c r="HO1047787" s="12"/>
    </row>
    <row r="1047788" s="10" customFormat="1" spans="6:223">
      <c r="F1047788" s="90"/>
      <c r="G1047788" s="90"/>
      <c r="H1047788" s="90"/>
      <c r="HO1047788" s="12"/>
    </row>
    <row r="1047789" s="10" customFormat="1" spans="6:223">
      <c r="F1047789" s="90"/>
      <c r="G1047789" s="90"/>
      <c r="H1047789" s="90"/>
      <c r="HO1047789" s="12"/>
    </row>
    <row r="1047790" s="10" customFormat="1" spans="6:223">
      <c r="F1047790" s="90"/>
      <c r="G1047790" s="90"/>
      <c r="H1047790" s="90"/>
      <c r="HO1047790" s="12"/>
    </row>
    <row r="1047791" s="10" customFormat="1" spans="6:223">
      <c r="F1047791" s="90"/>
      <c r="G1047791" s="90"/>
      <c r="H1047791" s="90"/>
      <c r="HO1047791" s="12"/>
    </row>
    <row r="1047792" s="10" customFormat="1" spans="6:223">
      <c r="F1047792" s="90"/>
      <c r="G1047792" s="90"/>
      <c r="H1047792" s="90"/>
      <c r="HO1047792" s="12"/>
    </row>
    <row r="1047793" s="10" customFormat="1" spans="6:223">
      <c r="F1047793" s="90"/>
      <c r="G1047793" s="90"/>
      <c r="H1047793" s="90"/>
      <c r="HO1047793" s="12"/>
    </row>
    <row r="1047794" s="10" customFormat="1" spans="6:223">
      <c r="F1047794" s="90"/>
      <c r="G1047794" s="90"/>
      <c r="H1047794" s="90"/>
      <c r="HO1047794" s="12"/>
    </row>
    <row r="1047795" s="10" customFormat="1" spans="6:223">
      <c r="F1047795" s="90"/>
      <c r="G1047795" s="90"/>
      <c r="H1047795" s="90"/>
      <c r="HO1047795" s="12"/>
    </row>
    <row r="1047796" s="10" customFormat="1" spans="6:223">
      <c r="F1047796" s="90"/>
      <c r="G1047796" s="90"/>
      <c r="H1047796" s="90"/>
      <c r="HO1047796" s="12"/>
    </row>
    <row r="1047797" s="10" customFormat="1" spans="6:223">
      <c r="F1047797" s="90"/>
      <c r="G1047797" s="90"/>
      <c r="H1047797" s="90"/>
      <c r="HO1047797" s="12"/>
    </row>
    <row r="1047798" s="10" customFormat="1" spans="6:223">
      <c r="F1047798" s="90"/>
      <c r="G1047798" s="90"/>
      <c r="H1047798" s="90"/>
      <c r="HO1047798" s="12"/>
    </row>
    <row r="1047799" s="10" customFormat="1" spans="6:223">
      <c r="F1047799" s="90"/>
      <c r="G1047799" s="90"/>
      <c r="H1047799" s="90"/>
      <c r="HO1047799" s="12"/>
    </row>
    <row r="1047800" s="10" customFormat="1" spans="6:223">
      <c r="F1047800" s="90"/>
      <c r="G1047800" s="90"/>
      <c r="H1047800" s="90"/>
      <c r="HO1047800" s="12"/>
    </row>
    <row r="1047801" s="10" customFormat="1" spans="6:223">
      <c r="F1047801" s="90"/>
      <c r="G1047801" s="90"/>
      <c r="H1047801" s="90"/>
      <c r="HO1047801" s="12"/>
    </row>
    <row r="1047802" s="10" customFormat="1" spans="6:223">
      <c r="F1047802" s="90"/>
      <c r="G1047802" s="90"/>
      <c r="H1047802" s="90"/>
      <c r="HO1047802" s="12"/>
    </row>
    <row r="1047803" s="10" customFormat="1" spans="6:223">
      <c r="F1047803" s="90"/>
      <c r="G1047803" s="90"/>
      <c r="H1047803" s="90"/>
      <c r="HO1047803" s="12"/>
    </row>
    <row r="1047804" s="10" customFormat="1" spans="6:223">
      <c r="F1047804" s="90"/>
      <c r="G1047804" s="90"/>
      <c r="H1047804" s="90"/>
      <c r="HO1047804" s="12"/>
    </row>
    <row r="1047805" s="10" customFormat="1" spans="6:223">
      <c r="F1047805" s="90"/>
      <c r="G1047805" s="90"/>
      <c r="H1047805" s="90"/>
      <c r="HO1047805" s="12"/>
    </row>
    <row r="1047806" s="10" customFormat="1" spans="6:223">
      <c r="F1047806" s="90"/>
      <c r="G1047806" s="90"/>
      <c r="H1047806" s="90"/>
      <c r="HO1047806" s="12"/>
    </row>
    <row r="1047807" s="10" customFormat="1" spans="6:223">
      <c r="F1047807" s="90"/>
      <c r="G1047807" s="90"/>
      <c r="H1047807" s="90"/>
      <c r="HO1047807" s="12"/>
    </row>
    <row r="1047808" s="10" customFormat="1" spans="6:223">
      <c r="F1047808" s="90"/>
      <c r="G1047808" s="90"/>
      <c r="H1047808" s="90"/>
      <c r="HO1047808" s="12"/>
    </row>
    <row r="1047809" s="10" customFormat="1" spans="6:223">
      <c r="F1047809" s="90"/>
      <c r="G1047809" s="90"/>
      <c r="H1047809" s="90"/>
      <c r="HO1047809" s="12"/>
    </row>
    <row r="1047810" s="10" customFormat="1" spans="6:223">
      <c r="F1047810" s="90"/>
      <c r="G1047810" s="90"/>
      <c r="H1047810" s="90"/>
      <c r="HO1047810" s="12"/>
    </row>
    <row r="1047811" s="10" customFormat="1" spans="6:223">
      <c r="F1047811" s="90"/>
      <c r="G1047811" s="90"/>
      <c r="H1047811" s="90"/>
      <c r="HO1047811" s="12"/>
    </row>
    <row r="1047812" s="10" customFormat="1" spans="6:223">
      <c r="F1047812" s="90"/>
      <c r="G1047812" s="90"/>
      <c r="H1047812" s="90"/>
      <c r="HO1047812" s="12"/>
    </row>
    <row r="1047813" s="10" customFormat="1" spans="6:223">
      <c r="F1047813" s="90"/>
      <c r="G1047813" s="90"/>
      <c r="H1047813" s="90"/>
      <c r="HO1047813" s="12"/>
    </row>
    <row r="1047814" s="10" customFormat="1" spans="6:223">
      <c r="F1047814" s="90"/>
      <c r="G1047814" s="90"/>
      <c r="H1047814" s="90"/>
      <c r="HO1047814" s="12"/>
    </row>
    <row r="1047815" s="10" customFormat="1" spans="6:223">
      <c r="F1047815" s="90"/>
      <c r="G1047815" s="90"/>
      <c r="H1047815" s="90"/>
      <c r="HO1047815" s="12"/>
    </row>
    <row r="1047816" s="10" customFormat="1" spans="6:223">
      <c r="F1047816" s="90"/>
      <c r="G1047816" s="90"/>
      <c r="H1047816" s="90"/>
      <c r="HO1047816" s="12"/>
    </row>
    <row r="1047817" s="10" customFormat="1" spans="6:223">
      <c r="F1047817" s="90"/>
      <c r="G1047817" s="90"/>
      <c r="H1047817" s="90"/>
      <c r="HO1047817" s="12"/>
    </row>
    <row r="1047818" s="10" customFormat="1" spans="6:223">
      <c r="F1047818" s="90"/>
      <c r="G1047818" s="90"/>
      <c r="H1047818" s="90"/>
      <c r="HO1047818" s="12"/>
    </row>
    <row r="1047819" s="10" customFormat="1" spans="6:223">
      <c r="F1047819" s="90"/>
      <c r="G1047819" s="90"/>
      <c r="H1047819" s="90"/>
      <c r="HO1047819" s="12"/>
    </row>
    <row r="1047820" s="10" customFormat="1" spans="6:223">
      <c r="F1047820" s="90"/>
      <c r="G1047820" s="90"/>
      <c r="H1047820" s="90"/>
      <c r="HO1047820" s="12"/>
    </row>
    <row r="1047821" s="10" customFormat="1" spans="6:223">
      <c r="F1047821" s="90"/>
      <c r="G1047821" s="90"/>
      <c r="H1047821" s="90"/>
      <c r="HO1047821" s="12"/>
    </row>
    <row r="1047822" s="10" customFormat="1" spans="6:223">
      <c r="F1047822" s="90"/>
      <c r="G1047822" s="90"/>
      <c r="H1047822" s="90"/>
      <c r="HO1047822" s="12"/>
    </row>
    <row r="1047823" s="10" customFormat="1" spans="6:223">
      <c r="F1047823" s="90"/>
      <c r="G1047823" s="90"/>
      <c r="H1047823" s="90"/>
      <c r="HO1047823" s="12"/>
    </row>
    <row r="1047824" s="10" customFormat="1" spans="6:223">
      <c r="F1047824" s="90"/>
      <c r="G1047824" s="90"/>
      <c r="H1047824" s="90"/>
      <c r="HO1047824" s="12"/>
    </row>
    <row r="1047825" s="10" customFormat="1" spans="6:223">
      <c r="F1047825" s="90"/>
      <c r="G1047825" s="90"/>
      <c r="H1047825" s="90"/>
      <c r="HO1047825" s="12"/>
    </row>
    <row r="1047826" s="10" customFormat="1" spans="6:223">
      <c r="F1047826" s="90"/>
      <c r="G1047826" s="90"/>
      <c r="H1047826" s="90"/>
      <c r="HO1047826" s="12"/>
    </row>
    <row r="1047827" s="10" customFormat="1" spans="6:223">
      <c r="F1047827" s="90"/>
      <c r="G1047827" s="90"/>
      <c r="H1047827" s="90"/>
      <c r="HO1047827" s="12"/>
    </row>
    <row r="1047828" s="10" customFormat="1" spans="6:223">
      <c r="F1047828" s="90"/>
      <c r="G1047828" s="90"/>
      <c r="H1047828" s="90"/>
      <c r="HO1047828" s="12"/>
    </row>
    <row r="1047829" s="10" customFormat="1" spans="6:223">
      <c r="F1047829" s="90"/>
      <c r="G1047829" s="90"/>
      <c r="H1047829" s="90"/>
      <c r="HO1047829" s="12"/>
    </row>
    <row r="1047830" s="10" customFormat="1" spans="6:223">
      <c r="F1047830" s="90"/>
      <c r="G1047830" s="90"/>
      <c r="H1047830" s="90"/>
      <c r="HO1047830" s="12"/>
    </row>
    <row r="1047831" s="10" customFormat="1" spans="6:223">
      <c r="F1047831" s="90"/>
      <c r="G1047831" s="90"/>
      <c r="H1047831" s="90"/>
      <c r="HO1047831" s="12"/>
    </row>
    <row r="1047832" s="10" customFormat="1" spans="6:223">
      <c r="F1047832" s="90"/>
      <c r="G1047832" s="90"/>
      <c r="H1047832" s="90"/>
      <c r="HO1047832" s="12"/>
    </row>
    <row r="1047833" s="10" customFormat="1" spans="6:223">
      <c r="F1047833" s="90"/>
      <c r="G1047833" s="90"/>
      <c r="H1047833" s="90"/>
      <c r="HO1047833" s="12"/>
    </row>
    <row r="1047834" s="10" customFormat="1" spans="6:223">
      <c r="F1047834" s="90"/>
      <c r="G1047834" s="90"/>
      <c r="H1047834" s="90"/>
      <c r="HO1047834" s="12"/>
    </row>
    <row r="1047835" s="10" customFormat="1" spans="6:223">
      <c r="F1047835" s="90"/>
      <c r="G1047835" s="90"/>
      <c r="H1047835" s="90"/>
      <c r="HO1047835" s="12"/>
    </row>
    <row r="1047836" s="10" customFormat="1" spans="6:223">
      <c r="F1047836" s="90"/>
      <c r="G1047836" s="90"/>
      <c r="H1047836" s="90"/>
      <c r="HO1047836" s="12"/>
    </row>
    <row r="1047837" s="10" customFormat="1" spans="6:223">
      <c r="F1047837" s="90"/>
      <c r="G1047837" s="90"/>
      <c r="H1047837" s="90"/>
      <c r="HO1047837" s="12"/>
    </row>
    <row r="1047838" s="10" customFormat="1" spans="6:223">
      <c r="F1047838" s="90"/>
      <c r="G1047838" s="90"/>
      <c r="H1047838" s="90"/>
      <c r="HO1047838" s="12"/>
    </row>
    <row r="1047839" s="10" customFormat="1" spans="6:223">
      <c r="F1047839" s="90"/>
      <c r="G1047839" s="90"/>
      <c r="H1047839" s="90"/>
      <c r="HO1047839" s="12"/>
    </row>
    <row r="1047840" s="10" customFormat="1" spans="6:223">
      <c r="F1047840" s="90"/>
      <c r="G1047840" s="90"/>
      <c r="H1047840" s="90"/>
      <c r="HO1047840" s="12"/>
    </row>
    <row r="1047841" s="10" customFormat="1" spans="6:223">
      <c r="F1047841" s="90"/>
      <c r="G1047841" s="90"/>
      <c r="H1047841" s="90"/>
      <c r="HO1047841" s="12"/>
    </row>
    <row r="1047842" s="10" customFormat="1" spans="6:223">
      <c r="F1047842" s="90"/>
      <c r="G1047842" s="90"/>
      <c r="H1047842" s="90"/>
      <c r="HO1047842" s="12"/>
    </row>
    <row r="1047843" s="10" customFormat="1" spans="6:223">
      <c r="F1047843" s="90"/>
      <c r="G1047843" s="90"/>
      <c r="H1047843" s="90"/>
      <c r="HO1047843" s="12"/>
    </row>
    <row r="1047844" s="10" customFormat="1" spans="6:223">
      <c r="F1047844" s="90"/>
      <c r="G1047844" s="90"/>
      <c r="H1047844" s="90"/>
      <c r="HO1047844" s="12"/>
    </row>
    <row r="1047845" s="10" customFormat="1" spans="6:223">
      <c r="F1047845" s="90"/>
      <c r="G1047845" s="90"/>
      <c r="H1047845" s="90"/>
      <c r="HO1047845" s="12"/>
    </row>
    <row r="1047846" s="10" customFormat="1" spans="6:223">
      <c r="F1047846" s="90"/>
      <c r="G1047846" s="90"/>
      <c r="H1047846" s="90"/>
      <c r="HO1047846" s="12"/>
    </row>
    <row r="1047847" s="10" customFormat="1" spans="6:223">
      <c r="F1047847" s="90"/>
      <c r="G1047847" s="90"/>
      <c r="H1047847" s="90"/>
      <c r="HO1047847" s="12"/>
    </row>
    <row r="1047848" s="10" customFormat="1" spans="6:223">
      <c r="F1047848" s="90"/>
      <c r="G1047848" s="90"/>
      <c r="H1047848" s="90"/>
      <c r="HO1047848" s="12"/>
    </row>
    <row r="1047849" s="10" customFormat="1" spans="6:223">
      <c r="F1047849" s="90"/>
      <c r="G1047849" s="90"/>
      <c r="H1047849" s="90"/>
      <c r="HO1047849" s="12"/>
    </row>
    <row r="1047850" s="10" customFormat="1" spans="6:223">
      <c r="F1047850" s="90"/>
      <c r="G1047850" s="90"/>
      <c r="H1047850" s="90"/>
      <c r="HO1047850" s="12"/>
    </row>
    <row r="1047851" s="10" customFormat="1" spans="6:223">
      <c r="F1047851" s="90"/>
      <c r="G1047851" s="90"/>
      <c r="H1047851" s="90"/>
      <c r="HO1047851" s="12"/>
    </row>
    <row r="1047852" s="10" customFormat="1" spans="6:223">
      <c r="F1047852" s="90"/>
      <c r="G1047852" s="90"/>
      <c r="H1047852" s="90"/>
      <c r="HO1047852" s="12"/>
    </row>
    <row r="1047853" s="10" customFormat="1" spans="6:223">
      <c r="F1047853" s="90"/>
      <c r="G1047853" s="90"/>
      <c r="H1047853" s="90"/>
      <c r="HO1047853" s="12"/>
    </row>
    <row r="1047854" s="10" customFormat="1" spans="6:223">
      <c r="F1047854" s="90"/>
      <c r="G1047854" s="90"/>
      <c r="H1047854" s="90"/>
      <c r="HO1047854" s="12"/>
    </row>
    <row r="1047855" s="10" customFormat="1" spans="6:223">
      <c r="F1047855" s="90"/>
      <c r="G1047855" s="90"/>
      <c r="H1047855" s="90"/>
      <c r="HO1047855" s="12"/>
    </row>
    <row r="1047856" s="10" customFormat="1" spans="6:223">
      <c r="F1047856" s="90"/>
      <c r="G1047856" s="90"/>
      <c r="H1047856" s="90"/>
      <c r="HO1047856" s="12"/>
    </row>
    <row r="1047857" s="10" customFormat="1" spans="6:223">
      <c r="F1047857" s="90"/>
      <c r="G1047857" s="90"/>
      <c r="H1047857" s="90"/>
      <c r="HO1047857" s="12"/>
    </row>
    <row r="1047858" s="10" customFormat="1" spans="6:223">
      <c r="F1047858" s="90"/>
      <c r="G1047858" s="90"/>
      <c r="H1047858" s="90"/>
      <c r="HO1047858" s="12"/>
    </row>
    <row r="1047859" s="10" customFormat="1" spans="6:223">
      <c r="F1047859" s="90"/>
      <c r="G1047859" s="90"/>
      <c r="H1047859" s="90"/>
      <c r="HO1047859" s="12"/>
    </row>
    <row r="1047860" s="10" customFormat="1" spans="6:223">
      <c r="F1047860" s="90"/>
      <c r="G1047860" s="90"/>
      <c r="H1047860" s="90"/>
      <c r="HO1047860" s="12"/>
    </row>
    <row r="1047861" s="10" customFormat="1" spans="6:223">
      <c r="F1047861" s="90"/>
      <c r="G1047861" s="90"/>
      <c r="H1047861" s="90"/>
      <c r="HO1047861" s="12"/>
    </row>
    <row r="1047862" s="10" customFormat="1" spans="6:223">
      <c r="F1047862" s="90"/>
      <c r="G1047862" s="90"/>
      <c r="H1047862" s="90"/>
      <c r="HO1047862" s="12"/>
    </row>
    <row r="1047863" s="10" customFormat="1" spans="6:223">
      <c r="F1047863" s="90"/>
      <c r="G1047863" s="90"/>
      <c r="H1047863" s="90"/>
      <c r="HO1047863" s="12"/>
    </row>
    <row r="1047864" s="10" customFormat="1" spans="6:223">
      <c r="F1047864" s="90"/>
      <c r="G1047864" s="90"/>
      <c r="H1047864" s="90"/>
      <c r="HO1047864" s="12"/>
    </row>
    <row r="1047865" s="10" customFormat="1" spans="6:223">
      <c r="F1047865" s="90"/>
      <c r="G1047865" s="90"/>
      <c r="H1047865" s="90"/>
      <c r="HO1047865" s="12"/>
    </row>
    <row r="1047866" s="10" customFormat="1" spans="6:223">
      <c r="F1047866" s="90"/>
      <c r="G1047866" s="90"/>
      <c r="H1047866" s="90"/>
      <c r="HO1047866" s="12"/>
    </row>
    <row r="1047867" s="10" customFormat="1" spans="6:223">
      <c r="F1047867" s="90"/>
      <c r="G1047867" s="90"/>
      <c r="H1047867" s="90"/>
      <c r="HO1047867" s="12"/>
    </row>
    <row r="1047868" s="10" customFormat="1" spans="6:223">
      <c r="F1047868" s="90"/>
      <c r="G1047868" s="90"/>
      <c r="H1047868" s="90"/>
      <c r="HO1047868" s="12"/>
    </row>
    <row r="1047869" s="10" customFormat="1" spans="6:223">
      <c r="F1047869" s="90"/>
      <c r="G1047869" s="90"/>
      <c r="H1047869" s="90"/>
      <c r="HO1047869" s="12"/>
    </row>
    <row r="1047870" s="10" customFormat="1" spans="6:223">
      <c r="F1047870" s="90"/>
      <c r="G1047870" s="90"/>
      <c r="H1047870" s="90"/>
      <c r="HO1047870" s="12"/>
    </row>
    <row r="1047871" s="10" customFormat="1" spans="6:223">
      <c r="F1047871" s="90"/>
      <c r="G1047871" s="90"/>
      <c r="H1047871" s="90"/>
      <c r="HO1047871" s="12"/>
    </row>
    <row r="1047872" s="10" customFormat="1" spans="6:223">
      <c r="F1047872" s="90"/>
      <c r="G1047872" s="90"/>
      <c r="H1047872" s="90"/>
      <c r="HO1047872" s="12"/>
    </row>
    <row r="1047873" s="10" customFormat="1" spans="6:223">
      <c r="F1047873" s="90"/>
      <c r="G1047873" s="90"/>
      <c r="H1047873" s="90"/>
      <c r="HO1047873" s="12"/>
    </row>
    <row r="1047874" s="10" customFormat="1" spans="6:223">
      <c r="F1047874" s="90"/>
      <c r="G1047874" s="90"/>
      <c r="H1047874" s="90"/>
      <c r="HO1047874" s="12"/>
    </row>
    <row r="1047875" s="10" customFormat="1" spans="6:223">
      <c r="F1047875" s="90"/>
      <c r="G1047875" s="90"/>
      <c r="H1047875" s="90"/>
      <c r="HO1047875" s="12"/>
    </row>
    <row r="1047876" s="10" customFormat="1" spans="6:223">
      <c r="F1047876" s="90"/>
      <c r="G1047876" s="90"/>
      <c r="H1047876" s="90"/>
      <c r="HO1047876" s="12"/>
    </row>
    <row r="1047877" s="10" customFormat="1" spans="6:223">
      <c r="F1047877" s="90"/>
      <c r="G1047877" s="90"/>
      <c r="H1047877" s="90"/>
      <c r="HO1047877" s="12"/>
    </row>
    <row r="1047878" s="10" customFormat="1" spans="6:223">
      <c r="F1047878" s="90"/>
      <c r="G1047878" s="90"/>
      <c r="H1047878" s="90"/>
      <c r="HO1047878" s="12"/>
    </row>
    <row r="1047879" s="10" customFormat="1" spans="6:223">
      <c r="F1047879" s="90"/>
      <c r="G1047879" s="90"/>
      <c r="H1047879" s="90"/>
      <c r="HO1047879" s="12"/>
    </row>
    <row r="1047880" s="10" customFormat="1" spans="6:223">
      <c r="F1047880" s="90"/>
      <c r="G1047880" s="90"/>
      <c r="H1047880" s="90"/>
      <c r="HO1047880" s="12"/>
    </row>
    <row r="1047881" s="10" customFormat="1" spans="6:223">
      <c r="F1047881" s="90"/>
      <c r="G1047881" s="90"/>
      <c r="H1047881" s="90"/>
      <c r="HO1047881" s="12"/>
    </row>
    <row r="1047882" s="10" customFormat="1" spans="6:223">
      <c r="F1047882" s="90"/>
      <c r="G1047882" s="90"/>
      <c r="H1047882" s="90"/>
      <c r="HO1047882" s="12"/>
    </row>
    <row r="1047883" s="10" customFormat="1" spans="6:223">
      <c r="F1047883" s="90"/>
      <c r="G1047883" s="90"/>
      <c r="H1047883" s="90"/>
      <c r="HO1047883" s="12"/>
    </row>
    <row r="1047884" s="10" customFormat="1" spans="6:223">
      <c r="F1047884" s="90"/>
      <c r="G1047884" s="90"/>
      <c r="H1047884" s="90"/>
      <c r="HO1047884" s="12"/>
    </row>
    <row r="1047885" s="10" customFormat="1" spans="6:223">
      <c r="F1047885" s="90"/>
      <c r="G1047885" s="90"/>
      <c r="H1047885" s="90"/>
      <c r="HO1047885" s="12"/>
    </row>
    <row r="1047886" s="10" customFormat="1" spans="6:223">
      <c r="F1047886" s="90"/>
      <c r="G1047886" s="90"/>
      <c r="H1047886" s="90"/>
      <c r="HO1047886" s="12"/>
    </row>
    <row r="1047887" s="10" customFormat="1" spans="6:223">
      <c r="F1047887" s="90"/>
      <c r="G1047887" s="90"/>
      <c r="H1047887" s="90"/>
      <c r="HO1047887" s="12"/>
    </row>
    <row r="1047888" s="10" customFormat="1" spans="6:223">
      <c r="F1047888" s="90"/>
      <c r="G1047888" s="90"/>
      <c r="H1047888" s="90"/>
      <c r="HO1047888" s="12"/>
    </row>
    <row r="1047889" s="10" customFormat="1" spans="6:223">
      <c r="F1047889" s="90"/>
      <c r="G1047889" s="90"/>
      <c r="H1047889" s="90"/>
      <c r="HO1047889" s="12"/>
    </row>
    <row r="1047890" s="10" customFormat="1" spans="6:223">
      <c r="F1047890" s="90"/>
      <c r="G1047890" s="90"/>
      <c r="H1047890" s="90"/>
      <c r="HO1047890" s="12"/>
    </row>
    <row r="1047891" s="10" customFormat="1" spans="6:223">
      <c r="F1047891" s="90"/>
      <c r="G1047891" s="90"/>
      <c r="H1047891" s="90"/>
      <c r="HO1047891" s="12"/>
    </row>
    <row r="1047892" s="10" customFormat="1" spans="6:223">
      <c r="F1047892" s="90"/>
      <c r="G1047892" s="90"/>
      <c r="H1047892" s="90"/>
      <c r="HO1047892" s="12"/>
    </row>
    <row r="1047893" s="10" customFormat="1" spans="6:223">
      <c r="F1047893" s="90"/>
      <c r="G1047893" s="90"/>
      <c r="H1047893" s="90"/>
      <c r="HO1047893" s="12"/>
    </row>
    <row r="1047894" s="10" customFormat="1" spans="6:223">
      <c r="F1047894" s="90"/>
      <c r="G1047894" s="90"/>
      <c r="H1047894" s="90"/>
      <c r="HO1047894" s="12"/>
    </row>
    <row r="1047895" s="10" customFormat="1" spans="6:223">
      <c r="F1047895" s="90"/>
      <c r="G1047895" s="90"/>
      <c r="H1047895" s="90"/>
      <c r="HO1047895" s="12"/>
    </row>
    <row r="1047896" s="10" customFormat="1" spans="6:223">
      <c r="F1047896" s="90"/>
      <c r="G1047896" s="90"/>
      <c r="H1047896" s="90"/>
      <c r="HO1047896" s="12"/>
    </row>
    <row r="1047897" s="10" customFormat="1" spans="6:223">
      <c r="F1047897" s="90"/>
      <c r="G1047897" s="90"/>
      <c r="H1047897" s="90"/>
      <c r="HO1047897" s="12"/>
    </row>
    <row r="1047898" s="10" customFormat="1" spans="6:223">
      <c r="F1047898" s="90"/>
      <c r="G1047898" s="90"/>
      <c r="H1047898" s="90"/>
      <c r="HO1047898" s="12"/>
    </row>
    <row r="1047899" s="10" customFormat="1" spans="6:223">
      <c r="F1047899" s="90"/>
      <c r="G1047899" s="90"/>
      <c r="H1047899" s="90"/>
      <c r="HO1047899" s="12"/>
    </row>
    <row r="1047900" s="10" customFormat="1" spans="6:223">
      <c r="F1047900" s="90"/>
      <c r="G1047900" s="90"/>
      <c r="H1047900" s="90"/>
      <c r="HO1047900" s="12"/>
    </row>
    <row r="1047901" s="10" customFormat="1" spans="6:223">
      <c r="F1047901" s="90"/>
      <c r="G1047901" s="90"/>
      <c r="H1047901" s="90"/>
      <c r="HO1047901" s="12"/>
    </row>
    <row r="1047902" s="10" customFormat="1" spans="6:223">
      <c r="F1047902" s="90"/>
      <c r="G1047902" s="90"/>
      <c r="H1047902" s="90"/>
      <c r="HO1047902" s="12"/>
    </row>
    <row r="1047903" s="10" customFormat="1" spans="6:223">
      <c r="F1047903" s="90"/>
      <c r="G1047903" s="90"/>
      <c r="H1047903" s="90"/>
      <c r="HO1047903" s="12"/>
    </row>
    <row r="1047904" s="10" customFormat="1" spans="6:223">
      <c r="F1047904" s="90"/>
      <c r="G1047904" s="90"/>
      <c r="H1047904" s="90"/>
      <c r="HO1047904" s="12"/>
    </row>
    <row r="1047905" s="10" customFormat="1" spans="6:223">
      <c r="F1047905" s="90"/>
      <c r="G1047905" s="90"/>
      <c r="H1047905" s="90"/>
      <c r="HO1047905" s="12"/>
    </row>
    <row r="1047906" s="10" customFormat="1" spans="6:223">
      <c r="F1047906" s="90"/>
      <c r="G1047906" s="90"/>
      <c r="H1047906" s="90"/>
      <c r="HO1047906" s="12"/>
    </row>
    <row r="1047907" s="10" customFormat="1" spans="6:223">
      <c r="F1047907" s="90"/>
      <c r="G1047907" s="90"/>
      <c r="H1047907" s="90"/>
      <c r="HO1047907" s="12"/>
    </row>
    <row r="1047908" s="10" customFormat="1" spans="6:223">
      <c r="F1047908" s="90"/>
      <c r="G1047908" s="90"/>
      <c r="H1047908" s="90"/>
      <c r="HO1047908" s="12"/>
    </row>
    <row r="1047909" s="10" customFormat="1" spans="6:223">
      <c r="F1047909" s="90"/>
      <c r="G1047909" s="90"/>
      <c r="H1047909" s="90"/>
      <c r="HO1047909" s="12"/>
    </row>
    <row r="1047910" s="10" customFormat="1" spans="6:223">
      <c r="F1047910" s="90"/>
      <c r="G1047910" s="90"/>
      <c r="H1047910" s="90"/>
      <c r="HO1047910" s="12"/>
    </row>
    <row r="1047911" s="10" customFormat="1" spans="6:223">
      <c r="F1047911" s="90"/>
      <c r="G1047911" s="90"/>
      <c r="H1047911" s="90"/>
      <c r="HO1047911" s="12"/>
    </row>
    <row r="1047912" s="10" customFormat="1" spans="6:223">
      <c r="F1047912" s="90"/>
      <c r="G1047912" s="90"/>
      <c r="H1047912" s="90"/>
      <c r="HO1047912" s="12"/>
    </row>
    <row r="1047913" s="10" customFormat="1" spans="6:223">
      <c r="F1047913" s="90"/>
      <c r="G1047913" s="90"/>
      <c r="H1047913" s="90"/>
      <c r="HO1047913" s="12"/>
    </row>
    <row r="1047914" s="10" customFormat="1" spans="6:223">
      <c r="F1047914" s="90"/>
      <c r="G1047914" s="90"/>
      <c r="H1047914" s="90"/>
      <c r="HO1047914" s="12"/>
    </row>
    <row r="1047915" s="10" customFormat="1" spans="6:223">
      <c r="F1047915" s="90"/>
      <c r="G1047915" s="90"/>
      <c r="H1047915" s="90"/>
      <c r="HO1047915" s="12"/>
    </row>
    <row r="1047916" s="10" customFormat="1" spans="6:223">
      <c r="F1047916" s="90"/>
      <c r="G1047916" s="90"/>
      <c r="H1047916" s="90"/>
      <c r="HO1047916" s="12"/>
    </row>
    <row r="1047917" s="10" customFormat="1" spans="6:223">
      <c r="F1047917" s="90"/>
      <c r="G1047917" s="90"/>
      <c r="H1047917" s="90"/>
      <c r="HO1047917" s="12"/>
    </row>
    <row r="1047918" s="10" customFormat="1" spans="6:223">
      <c r="F1047918" s="90"/>
      <c r="G1047918" s="90"/>
      <c r="H1047918" s="90"/>
      <c r="HO1047918" s="12"/>
    </row>
    <row r="1047919" s="10" customFormat="1" spans="6:223">
      <c r="F1047919" s="90"/>
      <c r="G1047919" s="90"/>
      <c r="H1047919" s="90"/>
      <c r="HO1047919" s="12"/>
    </row>
    <row r="1047920" s="10" customFormat="1" spans="6:223">
      <c r="F1047920" s="90"/>
      <c r="G1047920" s="90"/>
      <c r="H1047920" s="90"/>
      <c r="HO1047920" s="12"/>
    </row>
    <row r="1047921" s="10" customFormat="1" spans="6:223">
      <c r="F1047921" s="90"/>
      <c r="G1047921" s="90"/>
      <c r="H1047921" s="90"/>
      <c r="HO1047921" s="12"/>
    </row>
    <row r="1047922" s="10" customFormat="1" spans="6:223">
      <c r="F1047922" s="90"/>
      <c r="G1047922" s="90"/>
      <c r="H1047922" s="90"/>
      <c r="HO1047922" s="12"/>
    </row>
    <row r="1047923" s="10" customFormat="1" spans="6:223">
      <c r="F1047923" s="90"/>
      <c r="G1047923" s="90"/>
      <c r="H1047923" s="90"/>
      <c r="HO1047923" s="12"/>
    </row>
    <row r="1047924" s="10" customFormat="1" spans="6:223">
      <c r="F1047924" s="90"/>
      <c r="G1047924" s="90"/>
      <c r="H1047924" s="90"/>
      <c r="HO1047924" s="12"/>
    </row>
    <row r="1047925" s="10" customFormat="1" spans="6:223">
      <c r="F1047925" s="90"/>
      <c r="G1047925" s="90"/>
      <c r="H1047925" s="90"/>
      <c r="HO1047925" s="12"/>
    </row>
    <row r="1047926" s="10" customFormat="1" spans="6:223">
      <c r="F1047926" s="90"/>
      <c r="G1047926" s="90"/>
      <c r="H1047926" s="90"/>
      <c r="HO1047926" s="12"/>
    </row>
    <row r="1047927" s="10" customFormat="1" spans="6:223">
      <c r="F1047927" s="90"/>
      <c r="G1047927" s="90"/>
      <c r="H1047927" s="90"/>
      <c r="HO1047927" s="12"/>
    </row>
    <row r="1047928" s="10" customFormat="1" spans="6:223">
      <c r="F1047928" s="90"/>
      <c r="G1047928" s="90"/>
      <c r="H1047928" s="90"/>
      <c r="HO1047928" s="12"/>
    </row>
    <row r="1047929" s="10" customFormat="1" spans="6:223">
      <c r="F1047929" s="90"/>
      <c r="G1047929" s="90"/>
      <c r="H1047929" s="90"/>
      <c r="HO1047929" s="12"/>
    </row>
    <row r="1047930" s="10" customFormat="1" spans="6:223">
      <c r="F1047930" s="90"/>
      <c r="G1047930" s="90"/>
      <c r="H1047930" s="90"/>
      <c r="HO1047930" s="12"/>
    </row>
    <row r="1047931" s="10" customFormat="1" spans="6:223">
      <c r="F1047931" s="90"/>
      <c r="G1047931" s="90"/>
      <c r="H1047931" s="90"/>
      <c r="HO1047931" s="12"/>
    </row>
    <row r="1047932" s="10" customFormat="1" spans="6:223">
      <c r="F1047932" s="90"/>
      <c r="G1047932" s="90"/>
      <c r="H1047932" s="90"/>
      <c r="HO1047932" s="12"/>
    </row>
    <row r="1047933" s="10" customFormat="1" spans="6:223">
      <c r="F1047933" s="90"/>
      <c r="G1047933" s="90"/>
      <c r="H1047933" s="90"/>
      <c r="HO1047933" s="12"/>
    </row>
    <row r="1047934" s="10" customFormat="1" spans="6:223">
      <c r="F1047934" s="90"/>
      <c r="G1047934" s="90"/>
      <c r="H1047934" s="90"/>
      <c r="HO1047934" s="12"/>
    </row>
    <row r="1047935" s="10" customFormat="1" spans="6:223">
      <c r="F1047935" s="90"/>
      <c r="G1047935" s="90"/>
      <c r="H1047935" s="90"/>
      <c r="HO1047935" s="12"/>
    </row>
    <row r="1047936" s="10" customFormat="1" spans="6:223">
      <c r="F1047936" s="90"/>
      <c r="G1047936" s="90"/>
      <c r="H1047936" s="90"/>
      <c r="HO1047936" s="12"/>
    </row>
    <row r="1047937" s="10" customFormat="1" spans="6:223">
      <c r="F1047937" s="90"/>
      <c r="G1047937" s="90"/>
      <c r="H1047937" s="90"/>
      <c r="HO1047937" s="12"/>
    </row>
    <row r="1047938" s="10" customFormat="1" spans="6:223">
      <c r="F1047938" s="90"/>
      <c r="G1047938" s="90"/>
      <c r="H1047938" s="90"/>
      <c r="HO1047938" s="12"/>
    </row>
    <row r="1047939" s="10" customFormat="1" spans="6:223">
      <c r="F1047939" s="90"/>
      <c r="G1047939" s="90"/>
      <c r="H1047939" s="90"/>
      <c r="HO1047939" s="12"/>
    </row>
    <row r="1047940" s="10" customFormat="1" spans="6:223">
      <c r="F1047940" s="90"/>
      <c r="G1047940" s="90"/>
      <c r="H1047940" s="90"/>
      <c r="HO1047940" s="12"/>
    </row>
    <row r="1047941" s="10" customFormat="1" spans="6:223">
      <c r="F1047941" s="90"/>
      <c r="G1047941" s="90"/>
      <c r="H1047941" s="90"/>
      <c r="HO1047941" s="12"/>
    </row>
    <row r="1047942" s="10" customFormat="1" spans="6:223">
      <c r="F1047942" s="90"/>
      <c r="G1047942" s="90"/>
      <c r="H1047942" s="90"/>
      <c r="HO1047942" s="12"/>
    </row>
    <row r="1047943" s="10" customFormat="1" spans="6:223">
      <c r="F1047943" s="90"/>
      <c r="G1047943" s="90"/>
      <c r="H1047943" s="90"/>
      <c r="HO1047943" s="12"/>
    </row>
    <row r="1047944" s="10" customFormat="1" spans="6:223">
      <c r="F1047944" s="90"/>
      <c r="G1047944" s="90"/>
      <c r="H1047944" s="90"/>
      <c r="HO1047944" s="12"/>
    </row>
    <row r="1047945" s="10" customFormat="1" spans="6:223">
      <c r="F1047945" s="90"/>
      <c r="G1047945" s="90"/>
      <c r="H1047945" s="90"/>
      <c r="HO1047945" s="12"/>
    </row>
    <row r="1047946" s="10" customFormat="1" spans="6:223">
      <c r="F1047946" s="90"/>
      <c r="G1047946" s="90"/>
      <c r="H1047946" s="90"/>
      <c r="HO1047946" s="12"/>
    </row>
    <row r="1047947" s="10" customFormat="1" spans="6:223">
      <c r="F1047947" s="90"/>
      <c r="G1047947" s="90"/>
      <c r="H1047947" s="90"/>
      <c r="HO1047947" s="12"/>
    </row>
    <row r="1047948" s="10" customFormat="1" spans="6:223">
      <c r="F1047948" s="90"/>
      <c r="G1047948" s="90"/>
      <c r="H1047948" s="90"/>
      <c r="HO1047948" s="12"/>
    </row>
    <row r="1047949" s="10" customFormat="1" spans="6:223">
      <c r="F1047949" s="90"/>
      <c r="G1047949" s="90"/>
      <c r="H1047949" s="90"/>
      <c r="HO1047949" s="12"/>
    </row>
    <row r="1047950" s="10" customFormat="1" spans="6:223">
      <c r="F1047950" s="90"/>
      <c r="G1047950" s="90"/>
      <c r="H1047950" s="90"/>
      <c r="HO1047950" s="12"/>
    </row>
    <row r="1047951" s="10" customFormat="1" spans="6:223">
      <c r="F1047951" s="90"/>
      <c r="G1047951" s="90"/>
      <c r="H1047951" s="90"/>
      <c r="HO1047951" s="12"/>
    </row>
    <row r="1047952" s="10" customFormat="1" spans="6:223">
      <c r="F1047952" s="90"/>
      <c r="G1047952" s="90"/>
      <c r="H1047952" s="90"/>
      <c r="HO1047952" s="12"/>
    </row>
    <row r="1047953" s="10" customFormat="1" spans="6:223">
      <c r="F1047953" s="90"/>
      <c r="G1047953" s="90"/>
      <c r="H1047953" s="90"/>
      <c r="HO1047953" s="12"/>
    </row>
    <row r="1047954" s="10" customFormat="1" spans="6:223">
      <c r="F1047954" s="90"/>
      <c r="G1047954" s="90"/>
      <c r="H1047954" s="90"/>
      <c r="HO1047954" s="12"/>
    </row>
    <row r="1047955" s="10" customFormat="1" spans="6:223">
      <c r="F1047955" s="90"/>
      <c r="G1047955" s="90"/>
      <c r="H1047955" s="90"/>
      <c r="HO1047955" s="12"/>
    </row>
    <row r="1047956" s="10" customFormat="1" spans="6:223">
      <c r="F1047956" s="90"/>
      <c r="G1047956" s="90"/>
      <c r="H1047956" s="90"/>
      <c r="HO1047956" s="12"/>
    </row>
    <row r="1047957" s="10" customFormat="1" spans="6:223">
      <c r="F1047957" s="90"/>
      <c r="G1047957" s="90"/>
      <c r="H1047957" s="90"/>
      <c r="HO1047957" s="12"/>
    </row>
    <row r="1047958" s="10" customFormat="1" spans="6:223">
      <c r="F1047958" s="90"/>
      <c r="G1047958" s="90"/>
      <c r="H1047958" s="90"/>
      <c r="HO1047958" s="12"/>
    </row>
    <row r="1047959" s="10" customFormat="1" spans="6:223">
      <c r="F1047959" s="90"/>
      <c r="G1047959" s="90"/>
      <c r="H1047959" s="90"/>
      <c r="HO1047959" s="12"/>
    </row>
    <row r="1047960" s="10" customFormat="1" spans="6:223">
      <c r="F1047960" s="90"/>
      <c r="G1047960" s="90"/>
      <c r="H1047960" s="90"/>
      <c r="HO1047960" s="12"/>
    </row>
    <row r="1047961" s="10" customFormat="1" spans="6:223">
      <c r="F1047961" s="90"/>
      <c r="G1047961" s="90"/>
      <c r="H1047961" s="90"/>
      <c r="HO1047961" s="12"/>
    </row>
    <row r="1047962" s="10" customFormat="1" spans="6:223">
      <c r="F1047962" s="90"/>
      <c r="G1047962" s="90"/>
      <c r="H1047962" s="90"/>
      <c r="HO1047962" s="12"/>
    </row>
    <row r="1047963" s="10" customFormat="1" spans="6:223">
      <c r="F1047963" s="90"/>
      <c r="G1047963" s="90"/>
      <c r="H1047963" s="90"/>
      <c r="HO1047963" s="12"/>
    </row>
    <row r="1047964" s="10" customFormat="1" spans="6:223">
      <c r="F1047964" s="90"/>
      <c r="G1047964" s="90"/>
      <c r="H1047964" s="90"/>
      <c r="HO1047964" s="12"/>
    </row>
    <row r="1047965" s="10" customFormat="1" spans="6:223">
      <c r="F1047965" s="90"/>
      <c r="G1047965" s="90"/>
      <c r="H1047965" s="90"/>
      <c r="HO1047965" s="12"/>
    </row>
    <row r="1047966" s="10" customFormat="1" spans="6:223">
      <c r="F1047966" s="90"/>
      <c r="G1047966" s="90"/>
      <c r="H1047966" s="90"/>
      <c r="HO1047966" s="12"/>
    </row>
    <row r="1047967" s="10" customFormat="1" spans="6:223">
      <c r="F1047967" s="90"/>
      <c r="G1047967" s="90"/>
      <c r="H1047967" s="90"/>
      <c r="HO1047967" s="12"/>
    </row>
    <row r="1047968" s="10" customFormat="1" spans="6:223">
      <c r="F1047968" s="90"/>
      <c r="G1047968" s="90"/>
      <c r="H1047968" s="90"/>
      <c r="HO1047968" s="12"/>
    </row>
    <row r="1047969" s="10" customFormat="1" spans="6:223">
      <c r="F1047969" s="90"/>
      <c r="G1047969" s="90"/>
      <c r="H1047969" s="90"/>
      <c r="HO1047969" s="12"/>
    </row>
    <row r="1047970" s="10" customFormat="1" spans="6:223">
      <c r="F1047970" s="90"/>
      <c r="G1047970" s="90"/>
      <c r="H1047970" s="90"/>
      <c r="HO1047970" s="12"/>
    </row>
    <row r="1047971" s="10" customFormat="1" spans="6:223">
      <c r="F1047971" s="90"/>
      <c r="G1047971" s="90"/>
      <c r="H1047971" s="90"/>
      <c r="HO1047971" s="12"/>
    </row>
    <row r="1047972" s="10" customFormat="1" spans="6:223">
      <c r="F1047972" s="90"/>
      <c r="G1047972" s="90"/>
      <c r="H1047972" s="90"/>
      <c r="HO1047972" s="12"/>
    </row>
    <row r="1047973" s="10" customFormat="1" spans="6:223">
      <c r="F1047973" s="90"/>
      <c r="G1047973" s="90"/>
      <c r="H1047973" s="90"/>
      <c r="HO1047973" s="12"/>
    </row>
    <row r="1047974" s="10" customFormat="1" spans="6:223">
      <c r="F1047974" s="90"/>
      <c r="G1047974" s="90"/>
      <c r="H1047974" s="90"/>
      <c r="HO1047974" s="12"/>
    </row>
    <row r="1047975" s="10" customFormat="1" spans="6:223">
      <c r="F1047975" s="90"/>
      <c r="G1047975" s="90"/>
      <c r="H1047975" s="90"/>
      <c r="HO1047975" s="12"/>
    </row>
    <row r="1047976" s="10" customFormat="1" spans="6:223">
      <c r="F1047976" s="90"/>
      <c r="G1047976" s="90"/>
      <c r="H1047976" s="90"/>
      <c r="HO1047976" s="12"/>
    </row>
    <row r="1047977" s="10" customFormat="1" spans="6:223">
      <c r="F1047977" s="90"/>
      <c r="G1047977" s="90"/>
      <c r="H1047977" s="90"/>
      <c r="HO1047977" s="12"/>
    </row>
    <row r="1047978" s="10" customFormat="1" spans="6:223">
      <c r="F1047978" s="90"/>
      <c r="G1047978" s="90"/>
      <c r="H1047978" s="90"/>
      <c r="HO1047978" s="12"/>
    </row>
    <row r="1047979" s="10" customFormat="1" spans="6:223">
      <c r="F1047979" s="90"/>
      <c r="G1047979" s="90"/>
      <c r="H1047979" s="90"/>
      <c r="HO1047979" s="12"/>
    </row>
    <row r="1047980" s="10" customFormat="1" spans="6:223">
      <c r="F1047980" s="90"/>
      <c r="G1047980" s="90"/>
      <c r="H1047980" s="90"/>
      <c r="HO1047980" s="12"/>
    </row>
    <row r="1047981" s="10" customFormat="1" spans="6:223">
      <c r="F1047981" s="90"/>
      <c r="G1047981" s="90"/>
      <c r="H1047981" s="90"/>
      <c r="HO1047981" s="12"/>
    </row>
    <row r="1047982" s="10" customFormat="1" spans="6:223">
      <c r="F1047982" s="90"/>
      <c r="G1047982" s="90"/>
      <c r="H1047982" s="90"/>
      <c r="HO1047982" s="12"/>
    </row>
    <row r="1047983" s="10" customFormat="1" spans="6:223">
      <c r="F1047983" s="90"/>
      <c r="G1047983" s="90"/>
      <c r="H1047983" s="90"/>
      <c r="HO1047983" s="12"/>
    </row>
    <row r="1047984" s="10" customFormat="1" spans="6:223">
      <c r="F1047984" s="90"/>
      <c r="G1047984" s="90"/>
      <c r="H1047984" s="90"/>
      <c r="HO1047984" s="12"/>
    </row>
    <row r="1047985" s="10" customFormat="1" spans="6:223">
      <c r="F1047985" s="90"/>
      <c r="G1047985" s="90"/>
      <c r="H1047985" s="90"/>
      <c r="HO1047985" s="12"/>
    </row>
    <row r="1047986" s="10" customFormat="1" spans="6:223">
      <c r="F1047986" s="90"/>
      <c r="G1047986" s="90"/>
      <c r="H1047986" s="90"/>
      <c r="HO1047986" s="12"/>
    </row>
    <row r="1047987" s="10" customFormat="1" spans="6:223">
      <c r="F1047987" s="90"/>
      <c r="G1047987" s="90"/>
      <c r="H1047987" s="90"/>
      <c r="HO1047987" s="12"/>
    </row>
    <row r="1047988" s="10" customFormat="1" spans="6:223">
      <c r="F1047988" s="90"/>
      <c r="G1047988" s="90"/>
      <c r="H1047988" s="90"/>
      <c r="HO1047988" s="12"/>
    </row>
    <row r="1047989" s="10" customFormat="1" spans="6:223">
      <c r="F1047989" s="90"/>
      <c r="G1047989" s="90"/>
      <c r="H1047989" s="90"/>
      <c r="HO1047989" s="12"/>
    </row>
    <row r="1047990" s="10" customFormat="1" spans="6:223">
      <c r="F1047990" s="90"/>
      <c r="G1047990" s="90"/>
      <c r="H1047990" s="90"/>
      <c r="HO1047990" s="12"/>
    </row>
    <row r="1047991" s="10" customFormat="1" spans="6:223">
      <c r="F1047991" s="90"/>
      <c r="G1047991" s="90"/>
      <c r="H1047991" s="90"/>
      <c r="HO1047991" s="12"/>
    </row>
    <row r="1047992" s="10" customFormat="1" spans="6:223">
      <c r="F1047992" s="90"/>
      <c r="G1047992" s="90"/>
      <c r="H1047992" s="90"/>
      <c r="HO1047992" s="12"/>
    </row>
    <row r="1047993" s="10" customFormat="1" spans="6:223">
      <c r="F1047993" s="90"/>
      <c r="G1047993" s="90"/>
      <c r="H1047993" s="90"/>
      <c r="HO1047993" s="12"/>
    </row>
    <row r="1047994" s="10" customFormat="1" spans="6:223">
      <c r="F1047994" s="90"/>
      <c r="G1047994" s="90"/>
      <c r="H1047994" s="90"/>
      <c r="HO1047994" s="12"/>
    </row>
    <row r="1047995" s="10" customFormat="1" spans="6:223">
      <c r="F1047995" s="90"/>
      <c r="G1047995" s="90"/>
      <c r="H1047995" s="90"/>
      <c r="HO1047995" s="12"/>
    </row>
    <row r="1047996" s="10" customFormat="1" spans="6:223">
      <c r="F1047996" s="90"/>
      <c r="G1047996" s="90"/>
      <c r="H1047996" s="90"/>
      <c r="HO1047996" s="12"/>
    </row>
    <row r="1047997" s="10" customFormat="1" spans="6:223">
      <c r="F1047997" s="90"/>
      <c r="G1047997" s="90"/>
      <c r="H1047997" s="90"/>
      <c r="HO1047997" s="12"/>
    </row>
    <row r="1047998" s="10" customFormat="1" spans="6:223">
      <c r="F1047998" s="90"/>
      <c r="G1047998" s="90"/>
      <c r="H1047998" s="90"/>
      <c r="HO1047998" s="12"/>
    </row>
    <row r="1047999" s="10" customFormat="1" spans="6:223">
      <c r="F1047999" s="90"/>
      <c r="G1047999" s="90"/>
      <c r="H1047999" s="90"/>
      <c r="HO1047999" s="12"/>
    </row>
    <row r="1048000" s="10" customFormat="1" spans="6:223">
      <c r="F1048000" s="90"/>
      <c r="G1048000" s="90"/>
      <c r="H1048000" s="90"/>
      <c r="HO1048000" s="12"/>
    </row>
    <row r="1048001" s="10" customFormat="1" spans="6:223">
      <c r="F1048001" s="90"/>
      <c r="G1048001" s="90"/>
      <c r="H1048001" s="90"/>
      <c r="HO1048001" s="12"/>
    </row>
    <row r="1048002" s="10" customFormat="1" spans="6:223">
      <c r="F1048002" s="90"/>
      <c r="G1048002" s="90"/>
      <c r="H1048002" s="90"/>
      <c r="HO1048002" s="12"/>
    </row>
    <row r="1048003" s="10" customFormat="1" spans="6:223">
      <c r="F1048003" s="90"/>
      <c r="G1048003" s="90"/>
      <c r="H1048003" s="90"/>
      <c r="HO1048003" s="12"/>
    </row>
    <row r="1048004" s="10" customFormat="1" spans="6:223">
      <c r="F1048004" s="90"/>
      <c r="G1048004" s="90"/>
      <c r="H1048004" s="90"/>
      <c r="HO1048004" s="12"/>
    </row>
    <row r="1048005" s="10" customFormat="1" spans="6:223">
      <c r="F1048005" s="90"/>
      <c r="G1048005" s="90"/>
      <c r="H1048005" s="90"/>
      <c r="HO1048005" s="12"/>
    </row>
    <row r="1048006" s="10" customFormat="1" spans="6:223">
      <c r="F1048006" s="90"/>
      <c r="G1048006" s="90"/>
      <c r="H1048006" s="90"/>
      <c r="HO1048006" s="12"/>
    </row>
    <row r="1048007" s="10" customFormat="1" spans="6:223">
      <c r="F1048007" s="90"/>
      <c r="G1048007" s="90"/>
      <c r="H1048007" s="90"/>
      <c r="HO1048007" s="12"/>
    </row>
    <row r="1048008" s="10" customFormat="1" spans="6:223">
      <c r="F1048008" s="90"/>
      <c r="G1048008" s="90"/>
      <c r="H1048008" s="90"/>
      <c r="HO1048008" s="12"/>
    </row>
    <row r="1048009" s="10" customFormat="1" spans="6:223">
      <c r="F1048009" s="90"/>
      <c r="G1048009" s="90"/>
      <c r="H1048009" s="90"/>
      <c r="HO1048009" s="12"/>
    </row>
    <row r="1048010" s="10" customFormat="1" spans="6:223">
      <c r="F1048010" s="90"/>
      <c r="G1048010" s="90"/>
      <c r="H1048010" s="90"/>
      <c r="HO1048010" s="12"/>
    </row>
    <row r="1048011" s="10" customFormat="1" spans="6:223">
      <c r="F1048011" s="90"/>
      <c r="G1048011" s="90"/>
      <c r="H1048011" s="90"/>
      <c r="HO1048011" s="12"/>
    </row>
    <row r="1048012" s="10" customFormat="1" spans="6:223">
      <c r="F1048012" s="90"/>
      <c r="G1048012" s="90"/>
      <c r="H1048012" s="90"/>
      <c r="HO1048012" s="12"/>
    </row>
    <row r="1048013" s="10" customFormat="1" spans="6:223">
      <c r="F1048013" s="90"/>
      <c r="G1048013" s="90"/>
      <c r="H1048013" s="90"/>
      <c r="HO1048013" s="12"/>
    </row>
    <row r="1048014" s="10" customFormat="1" spans="6:223">
      <c r="F1048014" s="90"/>
      <c r="G1048014" s="90"/>
      <c r="H1048014" s="90"/>
      <c r="HO1048014" s="12"/>
    </row>
    <row r="1048015" s="10" customFormat="1" spans="6:223">
      <c r="F1048015" s="90"/>
      <c r="G1048015" s="90"/>
      <c r="H1048015" s="90"/>
      <c r="HO1048015" s="12"/>
    </row>
    <row r="1048016" s="10" customFormat="1" spans="6:223">
      <c r="F1048016" s="90"/>
      <c r="G1048016" s="90"/>
      <c r="H1048016" s="90"/>
      <c r="HO1048016" s="12"/>
    </row>
    <row r="1048017" s="10" customFormat="1" spans="6:223">
      <c r="F1048017" s="90"/>
      <c r="G1048017" s="90"/>
      <c r="H1048017" s="90"/>
      <c r="HO1048017" s="12"/>
    </row>
  </sheetData>
  <autoFilter ref="A4:I6">
    <extLst/>
  </autoFilter>
  <mergeCells count="8">
    <mergeCell ref="A2:H2"/>
    <mergeCell ref="F3:H3"/>
    <mergeCell ref="A6:D6"/>
    <mergeCell ref="A3:A4"/>
    <mergeCell ref="B3:B4"/>
    <mergeCell ref="C3:C4"/>
    <mergeCell ref="D3:D4"/>
    <mergeCell ref="E3:E4"/>
  </mergeCells>
  <printOptions horizontalCentered="1"/>
  <pageMargins left="0.314583333333333" right="0.118055555555556" top="0.275" bottom="2.44027777777778" header="0.393055555555556" footer="2.47986111111111"/>
  <pageSetup paperSize="9" scale="75" fitToHeight="0" orientation="portrait" horizontalDpi="600" vertic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T1128"/>
  <sheetViews>
    <sheetView zoomScale="70" zoomScaleNormal="70" workbookViewId="0">
      <pane xSplit="3" ySplit="4" topLeftCell="D5" activePane="bottomRight" state="frozen"/>
      <selection/>
      <selection pane="topRight"/>
      <selection pane="bottomLeft"/>
      <selection pane="bottomRight" activeCell="H741" sqref="H741:H743"/>
    </sheetView>
  </sheetViews>
  <sheetFormatPr defaultColWidth="9" defaultRowHeight="15.75"/>
  <cols>
    <col min="1" max="1" width="8.5" style="1" customWidth="1"/>
    <col min="2" max="2" width="13.2583333333333" style="1" customWidth="1"/>
    <col min="3" max="3" width="7.75" style="1" customWidth="1"/>
    <col min="4" max="4" width="6.31666666666667" style="1" customWidth="1"/>
    <col min="5" max="5" width="18.2583333333333" style="1" customWidth="1"/>
    <col min="6" max="6" width="10.2" style="9" customWidth="1"/>
    <col min="7" max="7" width="10.825" style="10" customWidth="1"/>
    <col min="8" max="10" width="10.825" style="1" customWidth="1"/>
    <col min="11" max="11" width="14.5166666666667" style="9" customWidth="1"/>
    <col min="12" max="12" width="19.0166666666667" style="11" customWidth="1"/>
    <col min="13" max="13" width="12.75" style="11" customWidth="1"/>
    <col min="14" max="14" width="39.4" style="9" customWidth="1"/>
    <col min="15" max="15" width="7.26666666666667" style="1" customWidth="1"/>
    <col min="16" max="96" width="9" style="1" customWidth="1"/>
    <col min="97" max="97" width="9.375" style="1" customWidth="1"/>
    <col min="98" max="233" width="9" style="1"/>
    <col min="234" max="16384" width="9" style="12"/>
  </cols>
  <sheetData>
    <row r="1" s="1" customFormat="1" ht="21" spans="1:14">
      <c r="A1" s="13" t="s">
        <v>13</v>
      </c>
      <c r="B1" s="14"/>
      <c r="C1" s="14"/>
      <c r="D1" s="14"/>
      <c r="E1" s="14"/>
      <c r="F1" s="21"/>
      <c r="G1" s="14"/>
      <c r="H1" s="14"/>
      <c r="I1" s="14"/>
      <c r="J1" s="14"/>
      <c r="K1" s="21"/>
      <c r="L1" s="34"/>
      <c r="M1" s="34"/>
      <c r="N1" s="21"/>
    </row>
    <row r="2" s="2" customFormat="1" ht="13.5" spans="1:14">
      <c r="A2" s="15" t="s">
        <v>14</v>
      </c>
      <c r="B2" s="16"/>
      <c r="C2" s="16"/>
      <c r="D2" s="16"/>
      <c r="E2" s="16"/>
      <c r="F2" s="22"/>
      <c r="G2" s="23"/>
      <c r="H2" s="16"/>
      <c r="I2" s="16"/>
      <c r="J2" s="16"/>
      <c r="K2" s="22"/>
      <c r="L2" s="35"/>
      <c r="M2" s="35"/>
      <c r="N2" s="40"/>
    </row>
    <row r="3" s="2" customFormat="1" ht="46" customHeight="1" spans="1:16">
      <c r="A3" s="17" t="s">
        <v>15</v>
      </c>
      <c r="B3" s="17" t="s">
        <v>5</v>
      </c>
      <c r="C3" s="17" t="s">
        <v>16</v>
      </c>
      <c r="D3" s="17" t="s">
        <v>17</v>
      </c>
      <c r="E3" s="17" t="s">
        <v>18</v>
      </c>
      <c r="F3" s="24" t="s">
        <v>19</v>
      </c>
      <c r="G3" s="25"/>
      <c r="H3" s="25"/>
      <c r="I3" s="25"/>
      <c r="J3" s="25"/>
      <c r="K3" s="26" t="s">
        <v>20</v>
      </c>
      <c r="L3" s="36" t="s">
        <v>21</v>
      </c>
      <c r="M3" s="41" t="s">
        <v>8</v>
      </c>
      <c r="N3" s="42" t="s">
        <v>22</v>
      </c>
      <c r="P3" s="43"/>
    </row>
    <row r="4" s="2" customFormat="1" ht="68" customHeight="1" spans="1:14">
      <c r="A4" s="18"/>
      <c r="B4" s="18"/>
      <c r="C4" s="18"/>
      <c r="D4" s="18"/>
      <c r="E4" s="18"/>
      <c r="F4" s="26" t="s">
        <v>23</v>
      </c>
      <c r="G4" s="17" t="s">
        <v>24</v>
      </c>
      <c r="H4" s="17" t="s">
        <v>25</v>
      </c>
      <c r="I4" s="17" t="s">
        <v>26</v>
      </c>
      <c r="J4" s="17" t="s">
        <v>27</v>
      </c>
      <c r="K4" s="26"/>
      <c r="L4" s="37"/>
      <c r="M4" s="44"/>
      <c r="N4" s="45"/>
    </row>
    <row r="5" s="1" customFormat="1" ht="36" hidden="1" customHeight="1" spans="1:20">
      <c r="A5" s="19">
        <v>1</v>
      </c>
      <c r="B5" s="20" t="s">
        <v>28</v>
      </c>
      <c r="C5" s="20" t="s">
        <v>29</v>
      </c>
      <c r="D5" s="20">
        <v>1</v>
      </c>
      <c r="E5" s="20" t="s">
        <v>30</v>
      </c>
      <c r="F5" s="27">
        <f t="shared" ref="F5:F14" si="0">G5+H5+I5+J5</f>
        <v>107.96</v>
      </c>
      <c r="G5" s="28">
        <v>0</v>
      </c>
      <c r="H5" s="28">
        <v>0</v>
      </c>
      <c r="I5" s="28">
        <f>0+107.96</f>
        <v>107.96</v>
      </c>
      <c r="J5" s="28">
        <f>107.96-107.96</f>
        <v>0</v>
      </c>
      <c r="K5" s="38">
        <v>0</v>
      </c>
      <c r="L5" s="38">
        <v>0</v>
      </c>
      <c r="M5" s="39" t="e">
        <f>#REF!+#REF!+#REF!+#REF!</f>
        <v>#REF!</v>
      </c>
      <c r="N5" s="38" t="s">
        <v>31</v>
      </c>
      <c r="O5" s="46"/>
      <c r="P5" s="46"/>
      <c r="Q5" s="46"/>
      <c r="R5" s="46"/>
      <c r="S5" s="46"/>
      <c r="T5" s="46"/>
    </row>
    <row r="6" s="1" customFormat="1" ht="36" hidden="1" customHeight="1" spans="1:20">
      <c r="A6" s="19">
        <v>2</v>
      </c>
      <c r="B6" s="20" t="s">
        <v>32</v>
      </c>
      <c r="C6" s="20" t="s">
        <v>29</v>
      </c>
      <c r="D6" s="20">
        <v>1</v>
      </c>
      <c r="E6" s="20" t="s">
        <v>33</v>
      </c>
      <c r="F6" s="27">
        <f t="shared" si="0"/>
        <v>110.7</v>
      </c>
      <c r="G6" s="28">
        <v>0</v>
      </c>
      <c r="H6" s="28">
        <v>29.71</v>
      </c>
      <c r="I6" s="28">
        <v>80.99</v>
      </c>
      <c r="J6" s="28">
        <v>0</v>
      </c>
      <c r="K6" s="38">
        <v>0</v>
      </c>
      <c r="L6" s="38">
        <v>0</v>
      </c>
      <c r="M6" s="39" t="e">
        <f>#REF!+#REF!+#REF!+#REF!</f>
        <v>#REF!</v>
      </c>
      <c r="N6" s="39"/>
      <c r="O6" s="46"/>
      <c r="P6" s="46"/>
      <c r="Q6" s="46"/>
      <c r="R6" s="46"/>
      <c r="S6" s="46"/>
      <c r="T6" s="46"/>
    </row>
    <row r="7" s="1" customFormat="1" ht="36" hidden="1" customHeight="1" spans="1:20">
      <c r="A7" s="19">
        <v>3</v>
      </c>
      <c r="B7" s="20" t="s">
        <v>34</v>
      </c>
      <c r="C7" s="20" t="s">
        <v>29</v>
      </c>
      <c r="D7" s="20">
        <v>1</v>
      </c>
      <c r="E7" s="20" t="s">
        <v>35</v>
      </c>
      <c r="F7" s="27">
        <f t="shared" si="0"/>
        <v>120.55</v>
      </c>
      <c r="G7" s="28">
        <v>0</v>
      </c>
      <c r="H7" s="28">
        <v>0</v>
      </c>
      <c r="I7" s="28">
        <v>23.71</v>
      </c>
      <c r="J7" s="28">
        <v>96.84</v>
      </c>
      <c r="K7" s="38">
        <v>0</v>
      </c>
      <c r="L7" s="38">
        <v>0</v>
      </c>
      <c r="M7" s="39" t="e">
        <f>#REF!+#REF!+#REF!+#REF!</f>
        <v>#REF!</v>
      </c>
      <c r="N7" s="39"/>
      <c r="O7" s="46"/>
      <c r="P7" s="46"/>
      <c r="Q7" s="46"/>
      <c r="R7" s="46"/>
      <c r="S7" s="46"/>
      <c r="T7" s="46"/>
    </row>
    <row r="8" s="1" customFormat="1" ht="36" hidden="1" customHeight="1" spans="1:20">
      <c r="A8" s="19">
        <v>4</v>
      </c>
      <c r="B8" s="20" t="s">
        <v>36</v>
      </c>
      <c r="C8" s="20" t="s">
        <v>29</v>
      </c>
      <c r="D8" s="20">
        <v>1</v>
      </c>
      <c r="E8" s="20" t="s">
        <v>37</v>
      </c>
      <c r="F8" s="27">
        <f t="shared" si="0"/>
        <v>1721.27</v>
      </c>
      <c r="G8" s="28">
        <v>0</v>
      </c>
      <c r="H8" s="28">
        <v>1721.27</v>
      </c>
      <c r="I8" s="28">
        <v>0</v>
      </c>
      <c r="J8" s="28">
        <v>0</v>
      </c>
      <c r="K8" s="38">
        <v>0</v>
      </c>
      <c r="L8" s="38">
        <v>0</v>
      </c>
      <c r="M8" s="39" t="e">
        <f>#REF!+#REF!+#REF!+#REF!</f>
        <v>#REF!</v>
      </c>
      <c r="N8" s="39"/>
      <c r="O8" s="46"/>
      <c r="P8" s="46"/>
      <c r="Q8" s="46"/>
      <c r="R8" s="46"/>
      <c r="S8" s="46"/>
      <c r="T8" s="46"/>
    </row>
    <row r="9" s="1" customFormat="1" ht="41" hidden="1" customHeight="1" spans="1:20">
      <c r="A9" s="19">
        <v>5</v>
      </c>
      <c r="B9" s="20" t="s">
        <v>38</v>
      </c>
      <c r="C9" s="20" t="s">
        <v>29</v>
      </c>
      <c r="D9" s="20">
        <v>1</v>
      </c>
      <c r="E9" s="20" t="s">
        <v>39</v>
      </c>
      <c r="F9" s="27">
        <f t="shared" si="0"/>
        <v>144.99</v>
      </c>
      <c r="G9" s="28">
        <v>0</v>
      </c>
      <c r="H9" s="28">
        <v>0</v>
      </c>
      <c r="I9" s="28">
        <v>0</v>
      </c>
      <c r="J9" s="28">
        <v>144.99</v>
      </c>
      <c r="K9" s="38">
        <v>0</v>
      </c>
      <c r="L9" s="38">
        <v>0</v>
      </c>
      <c r="M9" s="39" t="e">
        <f>#REF!+#REF!+#REF!+#REF!</f>
        <v>#REF!</v>
      </c>
      <c r="N9" s="39"/>
      <c r="O9" s="46"/>
      <c r="P9" s="46"/>
      <c r="Q9" s="46"/>
      <c r="R9" s="46"/>
      <c r="S9" s="46"/>
      <c r="T9" s="46"/>
    </row>
    <row r="10" s="1" customFormat="1" ht="49" hidden="1" customHeight="1" spans="1:20">
      <c r="A10" s="19">
        <v>6</v>
      </c>
      <c r="B10" s="20" t="s">
        <v>40</v>
      </c>
      <c r="C10" s="20" t="s">
        <v>29</v>
      </c>
      <c r="D10" s="20">
        <v>1</v>
      </c>
      <c r="E10" s="20" t="s">
        <v>41</v>
      </c>
      <c r="F10" s="27">
        <f t="shared" si="0"/>
        <v>1210.64</v>
      </c>
      <c r="G10" s="28">
        <v>0</v>
      </c>
      <c r="H10" s="28">
        <v>1173.66</v>
      </c>
      <c r="I10" s="28">
        <v>36.98</v>
      </c>
      <c r="J10" s="28">
        <v>0</v>
      </c>
      <c r="K10" s="38">
        <v>0</v>
      </c>
      <c r="L10" s="38">
        <v>0</v>
      </c>
      <c r="M10" s="39" t="e">
        <f>#REF!+#REF!+#REF!+#REF!</f>
        <v>#REF!</v>
      </c>
      <c r="N10" s="39"/>
      <c r="O10" s="46"/>
      <c r="P10" s="46"/>
      <c r="Q10" s="46"/>
      <c r="R10" s="46"/>
      <c r="S10" s="46"/>
      <c r="T10" s="46"/>
    </row>
    <row r="11" s="1" customFormat="1" ht="38" hidden="1" customHeight="1" spans="1:20">
      <c r="A11" s="19">
        <v>7</v>
      </c>
      <c r="B11" s="20" t="s">
        <v>42</v>
      </c>
      <c r="C11" s="20" t="s">
        <v>29</v>
      </c>
      <c r="D11" s="20">
        <v>1</v>
      </c>
      <c r="E11" s="20" t="s">
        <v>43</v>
      </c>
      <c r="F11" s="27">
        <f t="shared" si="0"/>
        <v>266.31</v>
      </c>
      <c r="G11" s="28">
        <v>0</v>
      </c>
      <c r="H11" s="28">
        <v>52.53</v>
      </c>
      <c r="I11" s="28">
        <f>1.82+211.96</f>
        <v>213.78</v>
      </c>
      <c r="J11" s="28">
        <f>211.96-211.96</f>
        <v>0</v>
      </c>
      <c r="K11" s="38">
        <v>0</v>
      </c>
      <c r="L11" s="38">
        <v>0</v>
      </c>
      <c r="M11" s="39" t="e">
        <f>#REF!+#REF!+#REF!+#REF!</f>
        <v>#REF!</v>
      </c>
      <c r="N11" s="38" t="s">
        <v>44</v>
      </c>
      <c r="O11" s="46"/>
      <c r="P11" s="46"/>
      <c r="Q11" s="46"/>
      <c r="R11" s="46"/>
      <c r="S11" s="46"/>
      <c r="T11" s="46"/>
    </row>
    <row r="12" s="1" customFormat="1" ht="40" hidden="1" customHeight="1" spans="1:20">
      <c r="A12" s="19">
        <v>8</v>
      </c>
      <c r="B12" s="20" t="s">
        <v>45</v>
      </c>
      <c r="C12" s="20" t="s">
        <v>29</v>
      </c>
      <c r="D12" s="20">
        <v>1</v>
      </c>
      <c r="E12" s="20" t="s">
        <v>46</v>
      </c>
      <c r="F12" s="27">
        <f t="shared" si="0"/>
        <v>100</v>
      </c>
      <c r="G12" s="28">
        <v>0</v>
      </c>
      <c r="H12" s="28">
        <v>0</v>
      </c>
      <c r="I12" s="28">
        <v>100</v>
      </c>
      <c r="J12" s="28">
        <v>0</v>
      </c>
      <c r="K12" s="38">
        <v>0</v>
      </c>
      <c r="L12" s="38">
        <v>0</v>
      </c>
      <c r="M12" s="39" t="e">
        <f>#REF!+#REF!+#REF!+#REF!</f>
        <v>#REF!</v>
      </c>
      <c r="N12" s="39"/>
      <c r="O12" s="46"/>
      <c r="P12" s="46"/>
      <c r="Q12" s="46"/>
      <c r="R12" s="46"/>
      <c r="S12" s="46"/>
      <c r="T12" s="46"/>
    </row>
    <row r="13" s="1" customFormat="1" ht="40" hidden="1" customHeight="1" spans="1:20">
      <c r="A13" s="19">
        <v>9</v>
      </c>
      <c r="B13" s="20" t="s">
        <v>47</v>
      </c>
      <c r="C13" s="20" t="s">
        <v>29</v>
      </c>
      <c r="D13" s="20">
        <v>1</v>
      </c>
      <c r="E13" s="20" t="s">
        <v>48</v>
      </c>
      <c r="F13" s="27">
        <f t="shared" si="0"/>
        <v>224.73</v>
      </c>
      <c r="G13" s="28">
        <v>0</v>
      </c>
      <c r="H13" s="28">
        <v>97.42</v>
      </c>
      <c r="I13" s="28">
        <v>127.31</v>
      </c>
      <c r="J13" s="28">
        <v>0</v>
      </c>
      <c r="K13" s="38">
        <v>0</v>
      </c>
      <c r="L13" s="38">
        <v>0</v>
      </c>
      <c r="M13" s="39" t="e">
        <f>#REF!+#REF!+#REF!+#REF!</f>
        <v>#REF!</v>
      </c>
      <c r="N13" s="39"/>
      <c r="O13" s="46"/>
      <c r="P13" s="46"/>
      <c r="Q13" s="46"/>
      <c r="R13" s="46"/>
      <c r="S13" s="46"/>
      <c r="T13" s="46"/>
    </row>
    <row r="14" s="1" customFormat="1" ht="40" hidden="1" customHeight="1" spans="1:20">
      <c r="A14" s="19">
        <v>10</v>
      </c>
      <c r="B14" s="20" t="s">
        <v>49</v>
      </c>
      <c r="C14" s="20" t="s">
        <v>29</v>
      </c>
      <c r="D14" s="20">
        <v>3</v>
      </c>
      <c r="E14" s="20" t="s">
        <v>50</v>
      </c>
      <c r="F14" s="29">
        <f t="shared" si="0"/>
        <v>665.16</v>
      </c>
      <c r="G14" s="28">
        <v>0</v>
      </c>
      <c r="H14" s="28">
        <v>19.32</v>
      </c>
      <c r="I14" s="28">
        <v>451.22</v>
      </c>
      <c r="J14" s="28">
        <v>194.62</v>
      </c>
      <c r="K14" s="38">
        <v>0</v>
      </c>
      <c r="L14" s="38">
        <v>0</v>
      </c>
      <c r="M14" s="47" t="e">
        <f>#REF!+#REF!+#REF!+#REF!</f>
        <v>#REF!</v>
      </c>
      <c r="N14" s="47"/>
      <c r="O14" s="46"/>
      <c r="P14" s="46"/>
      <c r="Q14" s="46"/>
      <c r="R14" s="46"/>
      <c r="S14" s="46"/>
      <c r="T14" s="46"/>
    </row>
    <row r="15" s="1" customFormat="1" ht="17" hidden="1" customHeight="1" spans="1:20">
      <c r="A15" s="19"/>
      <c r="B15" s="20"/>
      <c r="C15" s="20"/>
      <c r="D15" s="20"/>
      <c r="E15" s="20" t="s">
        <v>51</v>
      </c>
      <c r="F15" s="30"/>
      <c r="G15" s="28"/>
      <c r="H15" s="28"/>
      <c r="I15" s="28"/>
      <c r="J15" s="28"/>
      <c r="K15" s="38"/>
      <c r="L15" s="38"/>
      <c r="M15" s="48"/>
      <c r="N15" s="48"/>
      <c r="O15" s="46"/>
      <c r="P15" s="46"/>
      <c r="Q15" s="46"/>
      <c r="R15" s="46"/>
      <c r="S15" s="46"/>
      <c r="T15" s="46"/>
    </row>
    <row r="16" s="1" customFormat="1" ht="27" hidden="1" spans="1:20">
      <c r="A16" s="19"/>
      <c r="B16" s="20"/>
      <c r="C16" s="20"/>
      <c r="D16" s="20"/>
      <c r="E16" s="20" t="s">
        <v>52</v>
      </c>
      <c r="F16" s="31"/>
      <c r="G16" s="28"/>
      <c r="H16" s="28"/>
      <c r="I16" s="28"/>
      <c r="J16" s="28"/>
      <c r="K16" s="38"/>
      <c r="L16" s="38"/>
      <c r="M16" s="49"/>
      <c r="N16" s="49"/>
      <c r="O16" s="46"/>
      <c r="P16" s="46"/>
      <c r="Q16" s="46"/>
      <c r="R16" s="46"/>
      <c r="S16" s="46"/>
      <c r="T16" s="46"/>
    </row>
    <row r="17" s="1" customFormat="1" ht="27" hidden="1" spans="1:20">
      <c r="A17" s="19">
        <v>11</v>
      </c>
      <c r="B17" s="20" t="s">
        <v>53</v>
      </c>
      <c r="C17" s="20" t="s">
        <v>29</v>
      </c>
      <c r="D17" s="20">
        <v>2</v>
      </c>
      <c r="E17" s="20" t="s">
        <v>54</v>
      </c>
      <c r="F17" s="29">
        <f t="shared" ref="F17:F29" si="1">G17+H17+I17+J17</f>
        <v>325.87</v>
      </c>
      <c r="G17" s="28">
        <v>0</v>
      </c>
      <c r="H17" s="28">
        <v>100.88</v>
      </c>
      <c r="I17" s="28">
        <v>224.99</v>
      </c>
      <c r="J17" s="28">
        <v>0</v>
      </c>
      <c r="K17" s="38">
        <v>0</v>
      </c>
      <c r="L17" s="38">
        <v>0</v>
      </c>
      <c r="M17" s="47" t="e">
        <f>#REF!+#REF!+#REF!+#REF!</f>
        <v>#REF!</v>
      </c>
      <c r="N17" s="47"/>
      <c r="O17" s="46"/>
      <c r="P17" s="46"/>
      <c r="Q17" s="46"/>
      <c r="R17" s="46"/>
      <c r="S17" s="46"/>
      <c r="T17" s="46"/>
    </row>
    <row r="18" s="1" customFormat="1" ht="40" hidden="1" customHeight="1" spans="1:20">
      <c r="A18" s="19"/>
      <c r="B18" s="20"/>
      <c r="C18" s="20"/>
      <c r="D18" s="20"/>
      <c r="E18" s="20" t="s">
        <v>55</v>
      </c>
      <c r="F18" s="31"/>
      <c r="G18" s="28"/>
      <c r="H18" s="28"/>
      <c r="I18" s="28"/>
      <c r="J18" s="28"/>
      <c r="K18" s="38"/>
      <c r="L18" s="38"/>
      <c r="M18" s="49"/>
      <c r="N18" s="49"/>
      <c r="O18" s="46"/>
      <c r="P18" s="46"/>
      <c r="Q18" s="46"/>
      <c r="R18" s="46"/>
      <c r="S18" s="46"/>
      <c r="T18" s="46"/>
    </row>
    <row r="19" s="1" customFormat="1" ht="39" hidden="1" customHeight="1" spans="1:20">
      <c r="A19" s="19">
        <v>12</v>
      </c>
      <c r="B19" s="20" t="s">
        <v>56</v>
      </c>
      <c r="C19" s="20" t="s">
        <v>29</v>
      </c>
      <c r="D19" s="20">
        <v>1</v>
      </c>
      <c r="E19" s="20" t="s">
        <v>57</v>
      </c>
      <c r="F19" s="27">
        <f t="shared" si="1"/>
        <v>416.69</v>
      </c>
      <c r="G19" s="28">
        <v>0</v>
      </c>
      <c r="H19" s="28">
        <v>416.69</v>
      </c>
      <c r="I19" s="28">
        <v>0</v>
      </c>
      <c r="J19" s="28">
        <v>0</v>
      </c>
      <c r="K19" s="38">
        <v>0</v>
      </c>
      <c r="L19" s="38">
        <v>0</v>
      </c>
      <c r="M19" s="39" t="e">
        <f>#REF!+#REF!+#REF!+#REF!</f>
        <v>#REF!</v>
      </c>
      <c r="N19" s="39"/>
      <c r="O19" s="46"/>
      <c r="P19" s="46"/>
      <c r="Q19" s="46"/>
      <c r="R19" s="46"/>
      <c r="S19" s="46"/>
      <c r="T19" s="46"/>
    </row>
    <row r="20" s="1" customFormat="1" ht="37" hidden="1" customHeight="1" spans="1:20">
      <c r="A20" s="19">
        <v>13</v>
      </c>
      <c r="B20" s="20" t="s">
        <v>58</v>
      </c>
      <c r="C20" s="20" t="s">
        <v>29</v>
      </c>
      <c r="D20" s="20">
        <v>1</v>
      </c>
      <c r="E20" s="20" t="s">
        <v>59</v>
      </c>
      <c r="F20" s="27">
        <f t="shared" si="1"/>
        <v>173.94</v>
      </c>
      <c r="G20" s="28">
        <v>0</v>
      </c>
      <c r="H20" s="28">
        <v>0</v>
      </c>
      <c r="I20" s="28">
        <v>110.24</v>
      </c>
      <c r="J20" s="28">
        <v>63.7</v>
      </c>
      <c r="K20" s="38">
        <v>0</v>
      </c>
      <c r="L20" s="38">
        <v>0</v>
      </c>
      <c r="M20" s="39" t="e">
        <f>#REF!+#REF!+#REF!+#REF!</f>
        <v>#REF!</v>
      </c>
      <c r="N20" s="39"/>
      <c r="O20" s="46"/>
      <c r="P20" s="46"/>
      <c r="Q20" s="46"/>
      <c r="R20" s="46"/>
      <c r="S20" s="46"/>
      <c r="T20" s="46"/>
    </row>
    <row r="21" s="1" customFormat="1" ht="54" hidden="1" spans="1:20">
      <c r="A21" s="19">
        <v>14</v>
      </c>
      <c r="B21" s="20" t="s">
        <v>60</v>
      </c>
      <c r="C21" s="20" t="s">
        <v>29</v>
      </c>
      <c r="D21" s="20">
        <v>1</v>
      </c>
      <c r="E21" s="20" t="s">
        <v>61</v>
      </c>
      <c r="F21" s="27">
        <f t="shared" si="1"/>
        <v>483.86</v>
      </c>
      <c r="G21" s="28">
        <v>0</v>
      </c>
      <c r="H21" s="28">
        <v>104.29</v>
      </c>
      <c r="I21" s="28">
        <v>196.62</v>
      </c>
      <c r="J21" s="28">
        <v>182.95</v>
      </c>
      <c r="K21" s="38">
        <v>0</v>
      </c>
      <c r="L21" s="38">
        <v>0</v>
      </c>
      <c r="M21" s="39" t="e">
        <f>#REF!+#REF!+#REF!+#REF!</f>
        <v>#REF!</v>
      </c>
      <c r="N21" s="39"/>
      <c r="O21" s="46"/>
      <c r="P21" s="46"/>
      <c r="Q21" s="46"/>
      <c r="R21" s="46"/>
      <c r="S21" s="46"/>
      <c r="T21" s="46"/>
    </row>
    <row r="22" s="1" customFormat="1" ht="59" hidden="1" customHeight="1" spans="1:20">
      <c r="A22" s="19">
        <v>15</v>
      </c>
      <c r="B22" s="20" t="s">
        <v>62</v>
      </c>
      <c r="C22" s="20" t="s">
        <v>29</v>
      </c>
      <c r="D22" s="20">
        <v>1</v>
      </c>
      <c r="E22" s="20" t="s">
        <v>63</v>
      </c>
      <c r="F22" s="27">
        <f t="shared" si="1"/>
        <v>548.99</v>
      </c>
      <c r="G22" s="28">
        <v>0</v>
      </c>
      <c r="H22" s="28">
        <v>548.99</v>
      </c>
      <c r="I22" s="28">
        <v>0</v>
      </c>
      <c r="J22" s="28">
        <v>0</v>
      </c>
      <c r="K22" s="38">
        <v>0</v>
      </c>
      <c r="L22" s="38">
        <v>0</v>
      </c>
      <c r="M22" s="39" t="e">
        <f>#REF!+#REF!+#REF!+#REF!</f>
        <v>#REF!</v>
      </c>
      <c r="N22" s="38" t="s">
        <v>64</v>
      </c>
      <c r="O22" s="46"/>
      <c r="P22" s="46"/>
      <c r="Q22" s="46"/>
      <c r="R22" s="46"/>
      <c r="S22" s="46"/>
      <c r="T22" s="46"/>
    </row>
    <row r="23" s="1" customFormat="1" ht="38" hidden="1" customHeight="1" spans="1:20">
      <c r="A23" s="19">
        <v>16</v>
      </c>
      <c r="B23" s="20" t="s">
        <v>65</v>
      </c>
      <c r="C23" s="20" t="s">
        <v>29</v>
      </c>
      <c r="D23" s="20">
        <v>1</v>
      </c>
      <c r="E23" s="20" t="s">
        <v>66</v>
      </c>
      <c r="F23" s="27">
        <f t="shared" si="1"/>
        <v>679.47</v>
      </c>
      <c r="G23" s="28">
        <v>0</v>
      </c>
      <c r="H23" s="28">
        <v>0</v>
      </c>
      <c r="I23" s="28">
        <v>90.22</v>
      </c>
      <c r="J23" s="28">
        <v>589.25</v>
      </c>
      <c r="K23" s="38">
        <v>0</v>
      </c>
      <c r="L23" s="38">
        <v>0</v>
      </c>
      <c r="M23" s="39" t="e">
        <f>#REF!+#REF!+#REF!+#REF!</f>
        <v>#REF!</v>
      </c>
      <c r="N23" s="39"/>
      <c r="O23" s="46"/>
      <c r="P23" s="46"/>
      <c r="Q23" s="46"/>
      <c r="R23" s="46"/>
      <c r="S23" s="46"/>
      <c r="T23" s="46"/>
    </row>
    <row r="24" s="1" customFormat="1" ht="54" hidden="1" spans="1:20">
      <c r="A24" s="19">
        <v>17</v>
      </c>
      <c r="B24" s="20" t="s">
        <v>67</v>
      </c>
      <c r="C24" s="20" t="s">
        <v>29</v>
      </c>
      <c r="D24" s="20">
        <v>1</v>
      </c>
      <c r="E24" s="20" t="s">
        <v>68</v>
      </c>
      <c r="F24" s="27">
        <f t="shared" si="1"/>
        <v>197.95</v>
      </c>
      <c r="G24" s="28">
        <v>0</v>
      </c>
      <c r="H24" s="28">
        <v>0</v>
      </c>
      <c r="I24" s="28">
        <v>58.39</v>
      </c>
      <c r="J24" s="28">
        <v>139.56</v>
      </c>
      <c r="K24" s="38">
        <v>0</v>
      </c>
      <c r="L24" s="38">
        <v>0</v>
      </c>
      <c r="M24" s="39" t="e">
        <f>#REF!+#REF!+#REF!+#REF!</f>
        <v>#REF!</v>
      </c>
      <c r="N24" s="39"/>
      <c r="O24" s="46"/>
      <c r="P24" s="46"/>
      <c r="Q24" s="46"/>
      <c r="R24" s="46"/>
      <c r="S24" s="46"/>
      <c r="T24" s="46"/>
    </row>
    <row r="25" s="1" customFormat="1" ht="40.5" hidden="1" spans="1:20">
      <c r="A25" s="19">
        <v>18</v>
      </c>
      <c r="B25" s="20" t="s">
        <v>69</v>
      </c>
      <c r="C25" s="20" t="s">
        <v>29</v>
      </c>
      <c r="D25" s="20">
        <v>1</v>
      </c>
      <c r="E25" s="20" t="s">
        <v>70</v>
      </c>
      <c r="F25" s="27">
        <f t="shared" si="1"/>
        <v>900.85</v>
      </c>
      <c r="G25" s="28">
        <v>0</v>
      </c>
      <c r="H25" s="28">
        <v>0</v>
      </c>
      <c r="I25" s="28">
        <v>900.85</v>
      </c>
      <c r="J25" s="28">
        <v>0</v>
      </c>
      <c r="K25" s="38">
        <v>0</v>
      </c>
      <c r="L25" s="38">
        <v>0</v>
      </c>
      <c r="M25" s="39" t="e">
        <f>#REF!+#REF!+#REF!+#REF!</f>
        <v>#REF!</v>
      </c>
      <c r="N25" s="39"/>
      <c r="O25" s="46"/>
      <c r="P25" s="46"/>
      <c r="Q25" s="46"/>
      <c r="R25" s="46"/>
      <c r="S25" s="46"/>
      <c r="T25" s="46"/>
    </row>
    <row r="26" s="1" customFormat="1" ht="54" hidden="1" spans="1:20">
      <c r="A26" s="19">
        <v>19</v>
      </c>
      <c r="B26" s="20" t="s">
        <v>71</v>
      </c>
      <c r="C26" s="20" t="s">
        <v>72</v>
      </c>
      <c r="D26" s="20">
        <v>1</v>
      </c>
      <c r="E26" s="20" t="s">
        <v>73</v>
      </c>
      <c r="F26" s="27">
        <f t="shared" si="1"/>
        <v>146.08</v>
      </c>
      <c r="G26" s="28">
        <v>0</v>
      </c>
      <c r="H26" s="28">
        <v>0</v>
      </c>
      <c r="I26" s="28">
        <v>0</v>
      </c>
      <c r="J26" s="28">
        <v>146.08</v>
      </c>
      <c r="K26" s="38">
        <v>0</v>
      </c>
      <c r="L26" s="38">
        <v>0</v>
      </c>
      <c r="M26" s="39" t="e">
        <f>#REF!+#REF!+#REF!+#REF!</f>
        <v>#REF!</v>
      </c>
      <c r="N26" s="39"/>
      <c r="O26" s="46"/>
      <c r="P26" s="46"/>
      <c r="Q26" s="46"/>
      <c r="R26" s="46"/>
      <c r="S26" s="46"/>
      <c r="T26" s="46"/>
    </row>
    <row r="27" s="1" customFormat="1" ht="36" hidden="1" customHeight="1" spans="1:20">
      <c r="A27" s="19">
        <v>20</v>
      </c>
      <c r="B27" s="20" t="s">
        <v>74</v>
      </c>
      <c r="C27" s="20" t="s">
        <v>29</v>
      </c>
      <c r="D27" s="20">
        <v>1</v>
      </c>
      <c r="E27" s="20" t="s">
        <v>75</v>
      </c>
      <c r="F27" s="27">
        <f t="shared" si="1"/>
        <v>990.76</v>
      </c>
      <c r="G27" s="28">
        <v>0</v>
      </c>
      <c r="H27" s="28">
        <v>0</v>
      </c>
      <c r="I27" s="28">
        <v>990.76</v>
      </c>
      <c r="J27" s="28">
        <v>0</v>
      </c>
      <c r="K27" s="38">
        <v>0</v>
      </c>
      <c r="L27" s="38">
        <v>0</v>
      </c>
      <c r="M27" s="39" t="e">
        <f>#REF!+#REF!+#REF!+#REF!</f>
        <v>#REF!</v>
      </c>
      <c r="N27" s="39"/>
      <c r="O27" s="46"/>
      <c r="P27" s="46"/>
      <c r="Q27" s="46"/>
      <c r="R27" s="46"/>
      <c r="S27" s="46"/>
      <c r="T27" s="46"/>
    </row>
    <row r="28" s="1" customFormat="1" ht="40" hidden="1" customHeight="1" spans="1:20">
      <c r="A28" s="19">
        <v>21</v>
      </c>
      <c r="B28" s="20" t="s">
        <v>76</v>
      </c>
      <c r="C28" s="20" t="s">
        <v>29</v>
      </c>
      <c r="D28" s="20">
        <v>1</v>
      </c>
      <c r="E28" s="20" t="s">
        <v>77</v>
      </c>
      <c r="F28" s="27">
        <f t="shared" si="1"/>
        <v>209.98</v>
      </c>
      <c r="G28" s="28">
        <v>0</v>
      </c>
      <c r="H28" s="28">
        <v>0</v>
      </c>
      <c r="I28" s="28">
        <v>209.98</v>
      </c>
      <c r="J28" s="28">
        <v>0</v>
      </c>
      <c r="K28" s="38">
        <v>0</v>
      </c>
      <c r="L28" s="38">
        <v>0</v>
      </c>
      <c r="M28" s="39" t="e">
        <f>#REF!+#REF!+#REF!+#REF!</f>
        <v>#REF!</v>
      </c>
      <c r="N28" s="39"/>
      <c r="O28" s="46"/>
      <c r="P28" s="46"/>
      <c r="Q28" s="46"/>
      <c r="R28" s="46"/>
      <c r="S28" s="46"/>
      <c r="T28" s="46"/>
    </row>
    <row r="29" s="1" customFormat="1" ht="40" hidden="1" customHeight="1" spans="1:20">
      <c r="A29" s="19">
        <v>22</v>
      </c>
      <c r="B29" s="20" t="s">
        <v>78</v>
      </c>
      <c r="C29" s="20" t="s">
        <v>29</v>
      </c>
      <c r="D29" s="20">
        <v>2</v>
      </c>
      <c r="E29" s="20" t="s">
        <v>79</v>
      </c>
      <c r="F29" s="29">
        <f t="shared" si="1"/>
        <v>800.49</v>
      </c>
      <c r="G29" s="28">
        <v>0</v>
      </c>
      <c r="H29" s="28">
        <v>0</v>
      </c>
      <c r="I29" s="28">
        <v>800.49</v>
      </c>
      <c r="J29" s="28">
        <v>0</v>
      </c>
      <c r="K29" s="38">
        <v>0</v>
      </c>
      <c r="L29" s="38">
        <v>0</v>
      </c>
      <c r="M29" s="47" t="e">
        <f>#REF!+#REF!+#REF!+#REF!</f>
        <v>#REF!</v>
      </c>
      <c r="N29" s="47"/>
      <c r="O29" s="46"/>
      <c r="P29" s="46"/>
      <c r="Q29" s="46"/>
      <c r="R29" s="46"/>
      <c r="S29" s="46"/>
      <c r="T29" s="46"/>
    </row>
    <row r="30" s="1" customFormat="1" ht="40" hidden="1" customHeight="1" spans="1:20">
      <c r="A30" s="19"/>
      <c r="B30" s="20"/>
      <c r="C30" s="20"/>
      <c r="D30" s="20"/>
      <c r="E30" s="20" t="s">
        <v>80</v>
      </c>
      <c r="F30" s="31"/>
      <c r="G30" s="28"/>
      <c r="H30" s="28"/>
      <c r="I30" s="28"/>
      <c r="J30" s="28"/>
      <c r="K30" s="38"/>
      <c r="L30" s="38"/>
      <c r="M30" s="49"/>
      <c r="N30" s="49"/>
      <c r="O30" s="46"/>
      <c r="P30" s="46"/>
      <c r="Q30" s="46"/>
      <c r="R30" s="46"/>
      <c r="S30" s="46"/>
      <c r="T30" s="46"/>
    </row>
    <row r="31" s="1" customFormat="1" ht="33" hidden="1" customHeight="1" spans="1:20">
      <c r="A31" s="19">
        <v>23</v>
      </c>
      <c r="B31" s="20" t="s">
        <v>81</v>
      </c>
      <c r="C31" s="20" t="s">
        <v>29</v>
      </c>
      <c r="D31" s="20">
        <v>1</v>
      </c>
      <c r="E31" s="20" t="s">
        <v>82</v>
      </c>
      <c r="F31" s="27">
        <f t="shared" ref="F31:F34" si="2">G31+H31+I31+J31</f>
        <v>581.84</v>
      </c>
      <c r="G31" s="28">
        <v>0</v>
      </c>
      <c r="H31" s="28">
        <v>0</v>
      </c>
      <c r="I31" s="28">
        <v>0</v>
      </c>
      <c r="J31" s="28">
        <v>581.84</v>
      </c>
      <c r="K31" s="38">
        <v>0</v>
      </c>
      <c r="L31" s="38">
        <v>0</v>
      </c>
      <c r="M31" s="39" t="e">
        <f>#REF!+#REF!+#REF!+#REF!</f>
        <v>#REF!</v>
      </c>
      <c r="N31" s="39"/>
      <c r="O31" s="46"/>
      <c r="P31" s="46"/>
      <c r="Q31" s="46"/>
      <c r="R31" s="46"/>
      <c r="S31" s="46"/>
      <c r="T31" s="46"/>
    </row>
    <row r="32" s="1" customFormat="1" ht="52" hidden="1" customHeight="1" spans="1:20">
      <c r="A32" s="19">
        <v>24</v>
      </c>
      <c r="B32" s="20" t="s">
        <v>83</v>
      </c>
      <c r="C32" s="20" t="s">
        <v>29</v>
      </c>
      <c r="D32" s="20">
        <v>2</v>
      </c>
      <c r="E32" s="20" t="s">
        <v>84</v>
      </c>
      <c r="F32" s="29">
        <f t="shared" si="2"/>
        <v>23640.3</v>
      </c>
      <c r="G32" s="28">
        <v>0</v>
      </c>
      <c r="H32" s="28">
        <v>18838.39</v>
      </c>
      <c r="I32" s="28">
        <v>86.48</v>
      </c>
      <c r="J32" s="28">
        <f>4884.28-168.85</f>
        <v>4715.43</v>
      </c>
      <c r="K32" s="38">
        <v>0</v>
      </c>
      <c r="L32" s="38">
        <v>200</v>
      </c>
      <c r="M32" s="47" t="e">
        <f>#REF!+#REF!+#REF!+#REF!-L32</f>
        <v>#REF!</v>
      </c>
      <c r="N32" s="50" t="s">
        <v>85</v>
      </c>
      <c r="O32" s="46"/>
      <c r="P32" s="46"/>
      <c r="Q32" s="46"/>
      <c r="R32" s="46"/>
      <c r="S32" s="46"/>
      <c r="T32" s="46"/>
    </row>
    <row r="33" s="1" customFormat="1" ht="57" hidden="1" customHeight="1" spans="1:20">
      <c r="A33" s="19"/>
      <c r="B33" s="20"/>
      <c r="C33" s="20"/>
      <c r="D33" s="20"/>
      <c r="E33" s="20" t="s">
        <v>86</v>
      </c>
      <c r="F33" s="31"/>
      <c r="G33" s="28"/>
      <c r="H33" s="28"/>
      <c r="I33" s="28"/>
      <c r="J33" s="28"/>
      <c r="K33" s="38"/>
      <c r="L33" s="38"/>
      <c r="M33" s="49"/>
      <c r="N33" s="49"/>
      <c r="O33" s="46"/>
      <c r="P33" s="46"/>
      <c r="Q33" s="46"/>
      <c r="R33" s="46"/>
      <c r="S33" s="46"/>
      <c r="T33" s="46"/>
    </row>
    <row r="34" s="1" customFormat="1" ht="29" hidden="1" customHeight="1" spans="1:20">
      <c r="A34" s="19">
        <v>25</v>
      </c>
      <c r="B34" s="20" t="s">
        <v>87</v>
      </c>
      <c r="C34" s="20" t="s">
        <v>29</v>
      </c>
      <c r="D34" s="20">
        <v>2</v>
      </c>
      <c r="E34" s="20" t="s">
        <v>88</v>
      </c>
      <c r="F34" s="29">
        <f t="shared" si="2"/>
        <v>1091.55</v>
      </c>
      <c r="G34" s="28">
        <v>0</v>
      </c>
      <c r="H34" s="28">
        <v>0</v>
      </c>
      <c r="I34" s="28">
        <v>0</v>
      </c>
      <c r="J34" s="28">
        <v>1091.55</v>
      </c>
      <c r="K34" s="38">
        <v>0</v>
      </c>
      <c r="L34" s="38">
        <v>0</v>
      </c>
      <c r="M34" s="47" t="e">
        <f>#REF!+#REF!+#REF!+#REF!</f>
        <v>#REF!</v>
      </c>
      <c r="N34" s="47"/>
      <c r="O34" s="46"/>
      <c r="P34" s="46"/>
      <c r="Q34" s="46"/>
      <c r="R34" s="46"/>
      <c r="S34" s="46"/>
      <c r="T34" s="46"/>
    </row>
    <row r="35" s="1" customFormat="1" ht="37" hidden="1" customHeight="1" spans="1:20">
      <c r="A35" s="19"/>
      <c r="B35" s="20"/>
      <c r="C35" s="20"/>
      <c r="D35" s="20"/>
      <c r="E35" s="20" t="s">
        <v>89</v>
      </c>
      <c r="F35" s="31"/>
      <c r="G35" s="28"/>
      <c r="H35" s="28"/>
      <c r="I35" s="28"/>
      <c r="J35" s="28"/>
      <c r="K35" s="38"/>
      <c r="L35" s="38"/>
      <c r="M35" s="49"/>
      <c r="N35" s="49"/>
      <c r="O35" s="46"/>
      <c r="P35" s="46"/>
      <c r="Q35" s="46"/>
      <c r="R35" s="46"/>
      <c r="S35" s="46"/>
      <c r="T35" s="46"/>
    </row>
    <row r="36" s="1" customFormat="1" ht="41" hidden="1" customHeight="1" spans="1:20">
      <c r="A36" s="19">
        <v>26</v>
      </c>
      <c r="B36" s="20" t="s">
        <v>90</v>
      </c>
      <c r="C36" s="20" t="s">
        <v>29</v>
      </c>
      <c r="D36" s="20">
        <v>2</v>
      </c>
      <c r="E36" s="20" t="s">
        <v>91</v>
      </c>
      <c r="F36" s="29">
        <f t="shared" ref="F36:F47" si="3">G36+H36+I36+J36</f>
        <v>1199.3</v>
      </c>
      <c r="G36" s="28">
        <v>0</v>
      </c>
      <c r="H36" s="28">
        <v>28.05</v>
      </c>
      <c r="I36" s="28">
        <v>0</v>
      </c>
      <c r="J36" s="28">
        <v>1171.25</v>
      </c>
      <c r="K36" s="38">
        <v>0</v>
      </c>
      <c r="L36" s="38">
        <v>0</v>
      </c>
      <c r="M36" s="47" t="e">
        <f>#REF!+#REF!+#REF!+#REF!</f>
        <v>#REF!</v>
      </c>
      <c r="N36" s="47"/>
      <c r="O36" s="46"/>
      <c r="P36" s="46"/>
      <c r="Q36" s="46"/>
      <c r="R36" s="46"/>
      <c r="S36" s="46"/>
      <c r="T36" s="46"/>
    </row>
    <row r="37" s="1" customFormat="1" ht="36" hidden="1" customHeight="1" spans="1:20">
      <c r="A37" s="19"/>
      <c r="B37" s="20"/>
      <c r="C37" s="20"/>
      <c r="D37" s="20"/>
      <c r="E37" s="20" t="s">
        <v>92</v>
      </c>
      <c r="F37" s="31"/>
      <c r="G37" s="28"/>
      <c r="H37" s="28"/>
      <c r="I37" s="28"/>
      <c r="J37" s="28"/>
      <c r="K37" s="38"/>
      <c r="L37" s="38"/>
      <c r="M37" s="49"/>
      <c r="N37" s="49"/>
      <c r="O37" s="46"/>
      <c r="P37" s="46"/>
      <c r="Q37" s="46"/>
      <c r="R37" s="46"/>
      <c r="S37" s="46"/>
      <c r="T37" s="46"/>
    </row>
    <row r="38" s="1" customFormat="1" ht="25" hidden="1" customHeight="1" spans="1:20">
      <c r="A38" s="19">
        <v>27</v>
      </c>
      <c r="B38" s="20" t="s">
        <v>93</v>
      </c>
      <c r="C38" s="20" t="s">
        <v>29</v>
      </c>
      <c r="D38" s="20">
        <v>2</v>
      </c>
      <c r="E38" s="20" t="s">
        <v>94</v>
      </c>
      <c r="F38" s="29">
        <f t="shared" si="3"/>
        <v>3591.33</v>
      </c>
      <c r="G38" s="28">
        <v>0</v>
      </c>
      <c r="H38" s="28">
        <v>3587.75</v>
      </c>
      <c r="I38" s="28">
        <v>2.89</v>
      </c>
      <c r="J38" s="28">
        <v>0.69</v>
      </c>
      <c r="K38" s="38">
        <v>0</v>
      </c>
      <c r="L38" s="38">
        <v>0</v>
      </c>
      <c r="M38" s="47" t="e">
        <f>#REF!+#REF!+#REF!+#REF!</f>
        <v>#REF!</v>
      </c>
      <c r="N38" s="47"/>
      <c r="O38" s="46"/>
      <c r="P38" s="46"/>
      <c r="Q38" s="46"/>
      <c r="R38" s="46"/>
      <c r="S38" s="46"/>
      <c r="T38" s="46"/>
    </row>
    <row r="39" s="1" customFormat="1" ht="27" hidden="1" spans="1:20">
      <c r="A39" s="19"/>
      <c r="B39" s="20"/>
      <c r="C39" s="20"/>
      <c r="D39" s="20"/>
      <c r="E39" s="20" t="s">
        <v>95</v>
      </c>
      <c r="F39" s="31"/>
      <c r="G39" s="28"/>
      <c r="H39" s="28"/>
      <c r="I39" s="28"/>
      <c r="J39" s="28"/>
      <c r="K39" s="38"/>
      <c r="L39" s="38"/>
      <c r="M39" s="49"/>
      <c r="N39" s="49"/>
      <c r="O39" s="46"/>
      <c r="P39" s="46"/>
      <c r="Q39" s="46"/>
      <c r="R39" s="46"/>
      <c r="S39" s="46"/>
      <c r="T39" s="46"/>
    </row>
    <row r="40" s="1" customFormat="1" ht="31" hidden="1" customHeight="1" spans="1:20">
      <c r="A40" s="19">
        <v>28</v>
      </c>
      <c r="B40" s="20" t="s">
        <v>96</v>
      </c>
      <c r="C40" s="20" t="s">
        <v>29</v>
      </c>
      <c r="D40" s="20">
        <v>1</v>
      </c>
      <c r="E40" s="20" t="s">
        <v>97</v>
      </c>
      <c r="F40" s="27">
        <f t="shared" si="3"/>
        <v>139.81</v>
      </c>
      <c r="G40" s="28">
        <v>0</v>
      </c>
      <c r="H40" s="28">
        <v>118.44</v>
      </c>
      <c r="I40" s="28">
        <v>21.37</v>
      </c>
      <c r="J40" s="28">
        <v>0</v>
      </c>
      <c r="K40" s="38">
        <v>0</v>
      </c>
      <c r="L40" s="38">
        <v>0</v>
      </c>
      <c r="M40" s="39" t="e">
        <f>#REF!+#REF!+#REF!+#REF!</f>
        <v>#REF!</v>
      </c>
      <c r="N40" s="39"/>
      <c r="O40" s="46"/>
      <c r="P40" s="46"/>
      <c r="Q40" s="46"/>
      <c r="R40" s="46"/>
      <c r="S40" s="46"/>
      <c r="T40" s="46"/>
    </row>
    <row r="41" s="1" customFormat="1" ht="44" hidden="1" customHeight="1" spans="1:20">
      <c r="A41" s="19">
        <v>29</v>
      </c>
      <c r="B41" s="20" t="s">
        <v>98</v>
      </c>
      <c r="C41" s="20" t="s">
        <v>72</v>
      </c>
      <c r="D41" s="20">
        <v>1</v>
      </c>
      <c r="E41" s="20" t="s">
        <v>99</v>
      </c>
      <c r="F41" s="27">
        <f t="shared" si="3"/>
        <v>255.24</v>
      </c>
      <c r="G41" s="28">
        <v>0</v>
      </c>
      <c r="H41" s="28">
        <v>0</v>
      </c>
      <c r="I41" s="28">
        <v>10.12</v>
      </c>
      <c r="J41" s="28">
        <v>245.12</v>
      </c>
      <c r="K41" s="38">
        <v>0</v>
      </c>
      <c r="L41" s="38">
        <v>0</v>
      </c>
      <c r="M41" s="39" t="e">
        <f>#REF!+#REF!+#REF!+#REF!</f>
        <v>#REF!</v>
      </c>
      <c r="N41" s="39"/>
      <c r="O41" s="46"/>
      <c r="P41" s="46"/>
      <c r="Q41" s="46"/>
      <c r="R41" s="46"/>
      <c r="S41" s="46"/>
      <c r="T41" s="46"/>
    </row>
    <row r="42" s="1" customFormat="1" ht="38" hidden="1" customHeight="1" spans="1:20">
      <c r="A42" s="19">
        <v>30</v>
      </c>
      <c r="B42" s="20" t="s">
        <v>100</v>
      </c>
      <c r="C42" s="20" t="s">
        <v>29</v>
      </c>
      <c r="D42" s="20">
        <v>1</v>
      </c>
      <c r="E42" s="20" t="s">
        <v>101</v>
      </c>
      <c r="F42" s="27">
        <f t="shared" si="3"/>
        <v>462.5</v>
      </c>
      <c r="G42" s="28">
        <v>0</v>
      </c>
      <c r="H42" s="28">
        <v>0</v>
      </c>
      <c r="I42" s="28">
        <v>462.5</v>
      </c>
      <c r="J42" s="28">
        <v>0</v>
      </c>
      <c r="K42" s="38">
        <v>0</v>
      </c>
      <c r="L42" s="38">
        <v>0</v>
      </c>
      <c r="M42" s="39" t="e">
        <f>#REF!+#REF!+#REF!+#REF!</f>
        <v>#REF!</v>
      </c>
      <c r="N42" s="39"/>
      <c r="O42" s="46"/>
      <c r="P42" s="46"/>
      <c r="Q42" s="46"/>
      <c r="R42" s="46"/>
      <c r="S42" s="46"/>
      <c r="T42" s="46"/>
    </row>
    <row r="43" s="1" customFormat="1" ht="40" hidden="1" customHeight="1" spans="1:20">
      <c r="A43" s="19">
        <v>31</v>
      </c>
      <c r="B43" s="20" t="s">
        <v>102</v>
      </c>
      <c r="C43" s="20" t="s">
        <v>29</v>
      </c>
      <c r="D43" s="20">
        <v>1</v>
      </c>
      <c r="E43" s="20" t="s">
        <v>103</v>
      </c>
      <c r="F43" s="27">
        <f t="shared" si="3"/>
        <v>186.82</v>
      </c>
      <c r="G43" s="28">
        <v>0</v>
      </c>
      <c r="H43" s="28">
        <v>0</v>
      </c>
      <c r="I43" s="28">
        <v>0</v>
      </c>
      <c r="J43" s="28">
        <v>186.82</v>
      </c>
      <c r="K43" s="38">
        <v>0</v>
      </c>
      <c r="L43" s="38">
        <v>0</v>
      </c>
      <c r="M43" s="39" t="e">
        <f>#REF!+#REF!+#REF!+#REF!</f>
        <v>#REF!</v>
      </c>
      <c r="N43" s="39"/>
      <c r="O43" s="46"/>
      <c r="P43" s="46"/>
      <c r="Q43" s="46"/>
      <c r="R43" s="46"/>
      <c r="S43" s="46"/>
      <c r="T43" s="46"/>
    </row>
    <row r="44" s="1" customFormat="1" ht="36" hidden="1" customHeight="1" spans="1:20">
      <c r="A44" s="19">
        <v>32</v>
      </c>
      <c r="B44" s="20" t="s">
        <v>104</v>
      </c>
      <c r="C44" s="20" t="s">
        <v>29</v>
      </c>
      <c r="D44" s="20">
        <v>1</v>
      </c>
      <c r="E44" s="20" t="s">
        <v>105</v>
      </c>
      <c r="F44" s="27">
        <f t="shared" si="3"/>
        <v>122.11</v>
      </c>
      <c r="G44" s="28">
        <v>0</v>
      </c>
      <c r="H44" s="28">
        <v>0</v>
      </c>
      <c r="I44" s="28">
        <v>122.11</v>
      </c>
      <c r="J44" s="28">
        <v>0</v>
      </c>
      <c r="K44" s="38">
        <v>0</v>
      </c>
      <c r="L44" s="38">
        <v>0</v>
      </c>
      <c r="M44" s="39" t="e">
        <f>#REF!+#REF!+#REF!+#REF!</f>
        <v>#REF!</v>
      </c>
      <c r="N44" s="39"/>
      <c r="O44" s="46"/>
      <c r="P44" s="46"/>
      <c r="Q44" s="46"/>
      <c r="R44" s="46"/>
      <c r="S44" s="46"/>
      <c r="T44" s="46"/>
    </row>
    <row r="45" s="1" customFormat="1" ht="36" hidden="1" customHeight="1" spans="1:20">
      <c r="A45" s="19">
        <v>33</v>
      </c>
      <c r="B45" s="20" t="s">
        <v>106</v>
      </c>
      <c r="C45" s="20" t="s">
        <v>29</v>
      </c>
      <c r="D45" s="20">
        <v>1</v>
      </c>
      <c r="E45" s="20" t="s">
        <v>107</v>
      </c>
      <c r="F45" s="27">
        <f t="shared" si="3"/>
        <v>102.04</v>
      </c>
      <c r="G45" s="28">
        <v>0</v>
      </c>
      <c r="H45" s="28">
        <v>93.3</v>
      </c>
      <c r="I45" s="28">
        <v>8.74</v>
      </c>
      <c r="J45" s="28">
        <v>0</v>
      </c>
      <c r="K45" s="38">
        <v>0</v>
      </c>
      <c r="L45" s="38">
        <v>0</v>
      </c>
      <c r="M45" s="39" t="e">
        <f>#REF!+#REF!+#REF!+#REF!</f>
        <v>#REF!</v>
      </c>
      <c r="N45" s="39"/>
      <c r="O45" s="46"/>
      <c r="P45" s="46"/>
      <c r="Q45" s="46"/>
      <c r="R45" s="46"/>
      <c r="S45" s="46"/>
      <c r="T45" s="46"/>
    </row>
    <row r="46" s="1" customFormat="1" ht="36" hidden="1" customHeight="1" spans="1:20">
      <c r="A46" s="19">
        <v>34</v>
      </c>
      <c r="B46" s="20" t="s">
        <v>108</v>
      </c>
      <c r="C46" s="20" t="s">
        <v>29</v>
      </c>
      <c r="D46" s="20">
        <v>1</v>
      </c>
      <c r="E46" s="20" t="s">
        <v>109</v>
      </c>
      <c r="F46" s="27">
        <f t="shared" si="3"/>
        <v>203.03</v>
      </c>
      <c r="G46" s="28">
        <v>0</v>
      </c>
      <c r="H46" s="28">
        <v>0</v>
      </c>
      <c r="I46" s="28">
        <v>9.55</v>
      </c>
      <c r="J46" s="28">
        <v>193.48</v>
      </c>
      <c r="K46" s="38">
        <v>0</v>
      </c>
      <c r="L46" s="38">
        <v>0</v>
      </c>
      <c r="M46" s="39" t="e">
        <f>#REF!+#REF!+#REF!+#REF!</f>
        <v>#REF!</v>
      </c>
      <c r="N46" s="39"/>
      <c r="O46" s="46"/>
      <c r="P46" s="46"/>
      <c r="Q46" s="46"/>
      <c r="R46" s="46"/>
      <c r="S46" s="46"/>
      <c r="T46" s="46"/>
    </row>
    <row r="47" s="1" customFormat="1" ht="29" hidden="1" customHeight="1" spans="1:20">
      <c r="A47" s="19">
        <v>35</v>
      </c>
      <c r="B47" s="20" t="s">
        <v>110</v>
      </c>
      <c r="C47" s="20" t="s">
        <v>29</v>
      </c>
      <c r="D47" s="20">
        <v>3</v>
      </c>
      <c r="E47" s="20" t="s">
        <v>111</v>
      </c>
      <c r="F47" s="29">
        <f t="shared" si="3"/>
        <v>132.02</v>
      </c>
      <c r="G47" s="28">
        <v>0</v>
      </c>
      <c r="H47" s="28">
        <v>14.7</v>
      </c>
      <c r="I47" s="28">
        <v>117.32</v>
      </c>
      <c r="J47" s="28">
        <v>0</v>
      </c>
      <c r="K47" s="38">
        <v>0</v>
      </c>
      <c r="L47" s="38">
        <v>0</v>
      </c>
      <c r="M47" s="47" t="e">
        <f>#REF!+#REF!+#REF!+#REF!</f>
        <v>#REF!</v>
      </c>
      <c r="N47" s="47"/>
      <c r="O47" s="46"/>
      <c r="P47" s="46"/>
      <c r="Q47" s="46"/>
      <c r="R47" s="46"/>
      <c r="S47" s="46"/>
      <c r="T47" s="46"/>
    </row>
    <row r="48" s="1" customFormat="1" ht="27" hidden="1" customHeight="1" spans="1:20">
      <c r="A48" s="19"/>
      <c r="B48" s="20"/>
      <c r="C48" s="20"/>
      <c r="D48" s="20"/>
      <c r="E48" s="20" t="s">
        <v>112</v>
      </c>
      <c r="F48" s="30"/>
      <c r="G48" s="28"/>
      <c r="H48" s="28"/>
      <c r="I48" s="28"/>
      <c r="J48" s="28"/>
      <c r="K48" s="38"/>
      <c r="L48" s="38"/>
      <c r="M48" s="48"/>
      <c r="N48" s="48"/>
      <c r="O48" s="46"/>
      <c r="P48" s="46"/>
      <c r="Q48" s="46"/>
      <c r="R48" s="46"/>
      <c r="S48" s="46"/>
      <c r="T48" s="46"/>
    </row>
    <row r="49" s="1" customFormat="1" ht="33" hidden="1" customHeight="1" spans="1:20">
      <c r="A49" s="19"/>
      <c r="B49" s="20"/>
      <c r="C49" s="20"/>
      <c r="D49" s="20"/>
      <c r="E49" s="20" t="s">
        <v>113</v>
      </c>
      <c r="F49" s="31"/>
      <c r="G49" s="28"/>
      <c r="H49" s="28"/>
      <c r="I49" s="28"/>
      <c r="J49" s="28"/>
      <c r="K49" s="38"/>
      <c r="L49" s="38"/>
      <c r="M49" s="49"/>
      <c r="N49" s="49"/>
      <c r="O49" s="46"/>
      <c r="P49" s="46"/>
      <c r="Q49" s="46"/>
      <c r="R49" s="46"/>
      <c r="S49" s="46"/>
      <c r="T49" s="46"/>
    </row>
    <row r="50" s="1" customFormat="1" ht="27" hidden="1" spans="1:20">
      <c r="A50" s="19">
        <v>36</v>
      </c>
      <c r="B50" s="20" t="s">
        <v>114</v>
      </c>
      <c r="C50" s="20" t="s">
        <v>29</v>
      </c>
      <c r="D50" s="20">
        <v>3</v>
      </c>
      <c r="E50" s="20" t="s">
        <v>115</v>
      </c>
      <c r="F50" s="29">
        <f t="shared" ref="F50:F66" si="4">G50+H50+I50+J50</f>
        <v>187.61</v>
      </c>
      <c r="G50" s="28">
        <v>0</v>
      </c>
      <c r="H50" s="28">
        <v>83.8</v>
      </c>
      <c r="I50" s="28">
        <v>103.81</v>
      </c>
      <c r="J50" s="28">
        <v>0</v>
      </c>
      <c r="K50" s="38">
        <v>0</v>
      </c>
      <c r="L50" s="38">
        <v>0</v>
      </c>
      <c r="M50" s="47" t="e">
        <f>#REF!+#REF!+#REF!+#REF!</f>
        <v>#REF!</v>
      </c>
      <c r="N50" s="47"/>
      <c r="O50" s="46"/>
      <c r="P50" s="46"/>
      <c r="Q50" s="46"/>
      <c r="R50" s="46"/>
      <c r="S50" s="46"/>
      <c r="T50" s="46"/>
    </row>
    <row r="51" s="1" customFormat="1" ht="41" hidden="1" customHeight="1" spans="1:20">
      <c r="A51" s="19"/>
      <c r="B51" s="20"/>
      <c r="C51" s="20"/>
      <c r="D51" s="20"/>
      <c r="E51" s="20" t="s">
        <v>116</v>
      </c>
      <c r="F51" s="30"/>
      <c r="G51" s="28"/>
      <c r="H51" s="28"/>
      <c r="I51" s="28"/>
      <c r="J51" s="28"/>
      <c r="K51" s="38"/>
      <c r="L51" s="38"/>
      <c r="M51" s="48"/>
      <c r="N51" s="48"/>
      <c r="O51" s="46"/>
      <c r="P51" s="46"/>
      <c r="Q51" s="46"/>
      <c r="R51" s="46"/>
      <c r="S51" s="46"/>
      <c r="T51" s="46"/>
    </row>
    <row r="52" s="1" customFormat="1" ht="27" hidden="1" spans="1:20">
      <c r="A52" s="19"/>
      <c r="B52" s="20"/>
      <c r="C52" s="20"/>
      <c r="D52" s="20"/>
      <c r="E52" s="20" t="s">
        <v>117</v>
      </c>
      <c r="F52" s="31"/>
      <c r="G52" s="28"/>
      <c r="H52" s="28"/>
      <c r="I52" s="28"/>
      <c r="J52" s="28"/>
      <c r="K52" s="38"/>
      <c r="L52" s="38"/>
      <c r="M52" s="49"/>
      <c r="N52" s="49"/>
      <c r="O52" s="46"/>
      <c r="P52" s="46"/>
      <c r="Q52" s="46"/>
      <c r="R52" s="46"/>
      <c r="S52" s="46"/>
      <c r="T52" s="46"/>
    </row>
    <row r="53" s="1" customFormat="1" ht="54" hidden="1" customHeight="1" spans="1:20">
      <c r="A53" s="19">
        <v>37</v>
      </c>
      <c r="B53" s="20" t="s">
        <v>118</v>
      </c>
      <c r="C53" s="20" t="s">
        <v>29</v>
      </c>
      <c r="D53" s="20">
        <v>2</v>
      </c>
      <c r="E53" s="20" t="s">
        <v>119</v>
      </c>
      <c r="F53" s="29">
        <f t="shared" si="4"/>
        <v>1545.64</v>
      </c>
      <c r="G53" s="28">
        <v>0</v>
      </c>
      <c r="H53" s="28">
        <v>224.47</v>
      </c>
      <c r="I53" s="28">
        <v>16.67</v>
      </c>
      <c r="J53" s="28">
        <v>1304.5</v>
      </c>
      <c r="K53" s="38">
        <v>0</v>
      </c>
      <c r="L53" s="38">
        <v>0</v>
      </c>
      <c r="M53" s="47" t="e">
        <f>#REF!+#REF!+#REF!+#REF!</f>
        <v>#REF!</v>
      </c>
      <c r="N53" s="47"/>
      <c r="O53" s="46"/>
      <c r="P53" s="46"/>
      <c r="Q53" s="46"/>
      <c r="R53" s="46"/>
      <c r="S53" s="46"/>
      <c r="T53" s="46"/>
    </row>
    <row r="54" s="1" customFormat="1" ht="39" hidden="1" customHeight="1" spans="1:20">
      <c r="A54" s="19"/>
      <c r="B54" s="20"/>
      <c r="C54" s="20"/>
      <c r="D54" s="20"/>
      <c r="E54" s="20" t="s">
        <v>120</v>
      </c>
      <c r="F54" s="31"/>
      <c r="G54" s="28"/>
      <c r="H54" s="28"/>
      <c r="I54" s="28"/>
      <c r="J54" s="28"/>
      <c r="K54" s="38"/>
      <c r="L54" s="38"/>
      <c r="M54" s="49"/>
      <c r="N54" s="49"/>
      <c r="O54" s="46"/>
      <c r="P54" s="46"/>
      <c r="Q54" s="46"/>
      <c r="R54" s="46"/>
      <c r="S54" s="46"/>
      <c r="T54" s="46"/>
    </row>
    <row r="55" s="1" customFormat="1" ht="35" hidden="1" customHeight="1" spans="1:20">
      <c r="A55" s="19">
        <v>38</v>
      </c>
      <c r="B55" s="20" t="s">
        <v>121</v>
      </c>
      <c r="C55" s="20" t="s">
        <v>29</v>
      </c>
      <c r="D55" s="20">
        <v>1</v>
      </c>
      <c r="E55" s="20" t="s">
        <v>122</v>
      </c>
      <c r="F55" s="27">
        <f t="shared" si="4"/>
        <v>2937.8</v>
      </c>
      <c r="G55" s="28">
        <v>0</v>
      </c>
      <c r="H55" s="28">
        <v>2053.01</v>
      </c>
      <c r="I55" s="28">
        <v>285.3</v>
      </c>
      <c r="J55" s="28">
        <v>599.49</v>
      </c>
      <c r="K55" s="38">
        <v>0</v>
      </c>
      <c r="L55" s="38">
        <v>0</v>
      </c>
      <c r="M55" s="39" t="e">
        <f>#REF!+#REF!+#REF!+#REF!</f>
        <v>#REF!</v>
      </c>
      <c r="N55" s="39"/>
      <c r="O55" s="46"/>
      <c r="P55" s="46"/>
      <c r="Q55" s="46"/>
      <c r="R55" s="46"/>
      <c r="S55" s="46"/>
      <c r="T55" s="46"/>
    </row>
    <row r="56" s="1" customFormat="1" ht="40.5" hidden="1" spans="1:20">
      <c r="A56" s="19">
        <v>39</v>
      </c>
      <c r="B56" s="20" t="s">
        <v>123</v>
      </c>
      <c r="C56" s="20" t="s">
        <v>29</v>
      </c>
      <c r="D56" s="20">
        <v>1</v>
      </c>
      <c r="E56" s="20" t="s">
        <v>124</v>
      </c>
      <c r="F56" s="27">
        <f t="shared" si="4"/>
        <v>282.59</v>
      </c>
      <c r="G56" s="28">
        <v>0</v>
      </c>
      <c r="H56" s="28">
        <v>0</v>
      </c>
      <c r="I56" s="28">
        <v>282.59</v>
      </c>
      <c r="J56" s="28">
        <v>0</v>
      </c>
      <c r="K56" s="38">
        <v>0</v>
      </c>
      <c r="L56" s="38">
        <v>0</v>
      </c>
      <c r="M56" s="39" t="e">
        <f>#REF!+#REF!+#REF!+#REF!</f>
        <v>#REF!</v>
      </c>
      <c r="N56" s="39"/>
      <c r="O56" s="46"/>
      <c r="P56" s="46"/>
      <c r="Q56" s="46"/>
      <c r="R56" s="46"/>
      <c r="S56" s="46"/>
      <c r="T56" s="46"/>
    </row>
    <row r="57" s="1" customFormat="1" ht="41" hidden="1" customHeight="1" spans="1:20">
      <c r="A57" s="19">
        <v>40</v>
      </c>
      <c r="B57" s="20" t="s">
        <v>125</v>
      </c>
      <c r="C57" s="20" t="s">
        <v>29</v>
      </c>
      <c r="D57" s="20">
        <v>1</v>
      </c>
      <c r="E57" s="20" t="s">
        <v>126</v>
      </c>
      <c r="F57" s="27">
        <f t="shared" si="4"/>
        <v>896.18</v>
      </c>
      <c r="G57" s="28">
        <v>0</v>
      </c>
      <c r="H57" s="28">
        <v>0</v>
      </c>
      <c r="I57" s="28">
        <v>896.18</v>
      </c>
      <c r="J57" s="28">
        <v>0</v>
      </c>
      <c r="K57" s="38">
        <v>0</v>
      </c>
      <c r="L57" s="38">
        <v>0</v>
      </c>
      <c r="M57" s="39" t="e">
        <f>#REF!+#REF!+#REF!+#REF!</f>
        <v>#REF!</v>
      </c>
      <c r="N57" s="38" t="s">
        <v>127</v>
      </c>
      <c r="O57" s="46"/>
      <c r="P57" s="46"/>
      <c r="Q57" s="46"/>
      <c r="R57" s="46"/>
      <c r="S57" s="46"/>
      <c r="T57" s="46"/>
    </row>
    <row r="58" s="3" customFormat="1" ht="95" hidden="1" customHeight="1" spans="1:20">
      <c r="A58" s="20">
        <v>41</v>
      </c>
      <c r="B58" s="20" t="s">
        <v>128</v>
      </c>
      <c r="C58" s="20" t="s">
        <v>29</v>
      </c>
      <c r="D58" s="20">
        <v>1</v>
      </c>
      <c r="E58" s="20" t="s">
        <v>129</v>
      </c>
      <c r="F58" s="27">
        <f t="shared" si="4"/>
        <v>342.46</v>
      </c>
      <c r="G58" s="32">
        <v>0</v>
      </c>
      <c r="H58" s="32">
        <v>0</v>
      </c>
      <c r="I58" s="32">
        <v>8.04</v>
      </c>
      <c r="J58" s="32">
        <v>334.42</v>
      </c>
      <c r="K58" s="38">
        <v>0</v>
      </c>
      <c r="L58" s="38">
        <v>0</v>
      </c>
      <c r="M58" s="39" t="e">
        <f>#REF!+#REF!+#REF!+#REF!</f>
        <v>#REF!</v>
      </c>
      <c r="N58" s="39"/>
      <c r="O58" s="51"/>
      <c r="P58" s="51"/>
      <c r="Q58" s="51"/>
      <c r="R58" s="51"/>
      <c r="S58" s="52"/>
      <c r="T58" s="52"/>
    </row>
    <row r="59" s="3" customFormat="1" ht="95" hidden="1" customHeight="1" spans="1:20">
      <c r="A59" s="20">
        <v>42</v>
      </c>
      <c r="B59" s="20" t="s">
        <v>130</v>
      </c>
      <c r="C59" s="20" t="s">
        <v>72</v>
      </c>
      <c r="D59" s="20">
        <v>1</v>
      </c>
      <c r="E59" s="20" t="s">
        <v>131</v>
      </c>
      <c r="F59" s="27">
        <f t="shared" si="4"/>
        <v>292.03</v>
      </c>
      <c r="G59" s="32">
        <v>0</v>
      </c>
      <c r="H59" s="32">
        <v>0</v>
      </c>
      <c r="I59" s="32">
        <v>0</v>
      </c>
      <c r="J59" s="32">
        <v>292.03</v>
      </c>
      <c r="K59" s="38">
        <v>0</v>
      </c>
      <c r="L59" s="38">
        <v>0</v>
      </c>
      <c r="M59" s="39" t="e">
        <f>#REF!+#REF!+#REF!+#REF!</f>
        <v>#REF!</v>
      </c>
      <c r="N59" s="39"/>
      <c r="O59" s="51"/>
      <c r="P59" s="51"/>
      <c r="Q59" s="51"/>
      <c r="R59" s="51"/>
      <c r="S59" s="52"/>
      <c r="T59" s="52"/>
    </row>
    <row r="60" s="3" customFormat="1" ht="95" hidden="1" customHeight="1" spans="1:20">
      <c r="A60" s="20">
        <v>43</v>
      </c>
      <c r="B60" s="20" t="s">
        <v>132</v>
      </c>
      <c r="C60" s="20" t="s">
        <v>29</v>
      </c>
      <c r="D60" s="20">
        <v>1</v>
      </c>
      <c r="E60" s="20" t="s">
        <v>133</v>
      </c>
      <c r="F60" s="27">
        <f t="shared" si="4"/>
        <v>137.16</v>
      </c>
      <c r="G60" s="32">
        <v>0</v>
      </c>
      <c r="H60" s="32">
        <v>0</v>
      </c>
      <c r="I60" s="32">
        <v>0</v>
      </c>
      <c r="J60" s="32">
        <v>137.16</v>
      </c>
      <c r="K60" s="38">
        <v>0</v>
      </c>
      <c r="L60" s="38">
        <v>0</v>
      </c>
      <c r="M60" s="39" t="e">
        <f>#REF!+#REF!+#REF!+#REF!</f>
        <v>#REF!</v>
      </c>
      <c r="N60" s="39"/>
      <c r="O60" s="51"/>
      <c r="P60" s="51"/>
      <c r="Q60" s="51"/>
      <c r="R60" s="51"/>
      <c r="S60" s="52"/>
      <c r="T60" s="52"/>
    </row>
    <row r="61" s="3" customFormat="1" ht="95" hidden="1" customHeight="1" spans="1:20">
      <c r="A61" s="20">
        <v>44</v>
      </c>
      <c r="B61" s="20" t="s">
        <v>134</v>
      </c>
      <c r="C61" s="20" t="s">
        <v>72</v>
      </c>
      <c r="D61" s="20">
        <v>1</v>
      </c>
      <c r="E61" s="20" t="s">
        <v>135</v>
      </c>
      <c r="F61" s="27">
        <f t="shared" si="4"/>
        <v>203.12</v>
      </c>
      <c r="G61" s="32">
        <v>0</v>
      </c>
      <c r="H61" s="32">
        <v>0</v>
      </c>
      <c r="I61" s="32">
        <v>0</v>
      </c>
      <c r="J61" s="32">
        <v>203.12</v>
      </c>
      <c r="K61" s="38">
        <v>0</v>
      </c>
      <c r="L61" s="38">
        <v>0</v>
      </c>
      <c r="M61" s="39" t="e">
        <f>#REF!+#REF!+#REF!+#REF!</f>
        <v>#REF!</v>
      </c>
      <c r="N61" s="39"/>
      <c r="O61" s="51"/>
      <c r="P61" s="51"/>
      <c r="Q61" s="51"/>
      <c r="R61" s="51"/>
      <c r="S61" s="52"/>
      <c r="T61" s="52"/>
    </row>
    <row r="62" s="3" customFormat="1" ht="95" hidden="1" customHeight="1" spans="1:20">
      <c r="A62" s="20">
        <v>45</v>
      </c>
      <c r="B62" s="20" t="s">
        <v>136</v>
      </c>
      <c r="C62" s="20" t="s">
        <v>29</v>
      </c>
      <c r="D62" s="19">
        <v>1</v>
      </c>
      <c r="E62" s="20" t="s">
        <v>137</v>
      </c>
      <c r="F62" s="27">
        <f t="shared" si="4"/>
        <v>3913.25</v>
      </c>
      <c r="G62" s="33">
        <v>0</v>
      </c>
      <c r="H62" s="33">
        <v>3374.4</v>
      </c>
      <c r="I62" s="33">
        <v>8.2</v>
      </c>
      <c r="J62" s="33">
        <v>530.65</v>
      </c>
      <c r="K62" s="39">
        <v>0</v>
      </c>
      <c r="L62" s="39">
        <v>0</v>
      </c>
      <c r="M62" s="39" t="e">
        <f>#REF!+#REF!+#REF!+#REF!</f>
        <v>#REF!</v>
      </c>
      <c r="N62" s="38" t="s">
        <v>138</v>
      </c>
      <c r="O62" s="51"/>
      <c r="P62" s="51"/>
      <c r="Q62" s="51"/>
      <c r="R62" s="51"/>
      <c r="S62" s="52"/>
      <c r="T62" s="52"/>
    </row>
    <row r="63" s="3" customFormat="1" ht="95" hidden="1" customHeight="1" spans="1:20">
      <c r="A63" s="20">
        <v>46</v>
      </c>
      <c r="B63" s="20" t="s">
        <v>139</v>
      </c>
      <c r="C63" s="20" t="s">
        <v>72</v>
      </c>
      <c r="D63" s="20">
        <v>1</v>
      </c>
      <c r="E63" s="20" t="s">
        <v>140</v>
      </c>
      <c r="F63" s="27">
        <f t="shared" si="4"/>
        <v>453.98</v>
      </c>
      <c r="G63" s="32">
        <v>0</v>
      </c>
      <c r="H63" s="32">
        <v>0</v>
      </c>
      <c r="I63" s="32">
        <v>0</v>
      </c>
      <c r="J63" s="32">
        <v>453.98</v>
      </c>
      <c r="K63" s="38">
        <v>0</v>
      </c>
      <c r="L63" s="38">
        <v>0</v>
      </c>
      <c r="M63" s="39" t="e">
        <f>#REF!+#REF!+#REF!+#REF!</f>
        <v>#REF!</v>
      </c>
      <c r="N63" s="39"/>
      <c r="O63" s="51"/>
      <c r="P63" s="51"/>
      <c r="Q63" s="51"/>
      <c r="R63" s="51"/>
      <c r="S63" s="52"/>
      <c r="T63" s="52"/>
    </row>
    <row r="64" s="3" customFormat="1" ht="95" hidden="1" customHeight="1" spans="1:20">
      <c r="A64" s="20">
        <v>47</v>
      </c>
      <c r="B64" s="20" t="s">
        <v>141</v>
      </c>
      <c r="C64" s="20" t="s">
        <v>29</v>
      </c>
      <c r="D64" s="20">
        <v>1</v>
      </c>
      <c r="E64" s="20" t="s">
        <v>142</v>
      </c>
      <c r="F64" s="27">
        <f t="shared" si="4"/>
        <v>188.06</v>
      </c>
      <c r="G64" s="32">
        <v>0</v>
      </c>
      <c r="H64" s="32">
        <v>0</v>
      </c>
      <c r="I64" s="32">
        <v>0</v>
      </c>
      <c r="J64" s="32">
        <v>188.06</v>
      </c>
      <c r="K64" s="38">
        <v>0</v>
      </c>
      <c r="L64" s="38">
        <v>0</v>
      </c>
      <c r="M64" s="39" t="e">
        <f>#REF!+#REF!+#REF!+#REF!</f>
        <v>#REF!</v>
      </c>
      <c r="N64" s="39"/>
      <c r="O64" s="51"/>
      <c r="P64" s="51"/>
      <c r="Q64" s="51"/>
      <c r="R64" s="51"/>
      <c r="S64" s="52"/>
      <c r="T64" s="52"/>
    </row>
    <row r="65" s="3" customFormat="1" ht="95" hidden="1" customHeight="1" spans="1:20">
      <c r="A65" s="20">
        <v>48</v>
      </c>
      <c r="B65" s="20" t="s">
        <v>143</v>
      </c>
      <c r="C65" s="20" t="s">
        <v>29</v>
      </c>
      <c r="D65" s="20">
        <v>1</v>
      </c>
      <c r="E65" s="20" t="s">
        <v>144</v>
      </c>
      <c r="F65" s="27">
        <f t="shared" si="4"/>
        <v>127.97</v>
      </c>
      <c r="G65" s="32">
        <v>0</v>
      </c>
      <c r="H65" s="32">
        <f>1013.37-900.09</f>
        <v>113.28</v>
      </c>
      <c r="I65" s="32">
        <v>0</v>
      </c>
      <c r="J65" s="32">
        <v>14.69</v>
      </c>
      <c r="K65" s="38">
        <v>0</v>
      </c>
      <c r="L65" s="38">
        <v>0</v>
      </c>
      <c r="M65" s="39" t="e">
        <f>#REF!+#REF!+#REF!+#REF!</f>
        <v>#REF!</v>
      </c>
      <c r="N65" s="39"/>
      <c r="O65" s="51"/>
      <c r="P65" s="51"/>
      <c r="Q65" s="51"/>
      <c r="R65" s="51"/>
      <c r="S65" s="52"/>
      <c r="T65" s="52"/>
    </row>
    <row r="66" s="3" customFormat="1" ht="47" hidden="1" customHeight="1" spans="1:20">
      <c r="A66" s="20">
        <v>49</v>
      </c>
      <c r="B66" s="20" t="s">
        <v>145</v>
      </c>
      <c r="C66" s="20" t="s">
        <v>29</v>
      </c>
      <c r="D66" s="19">
        <v>2</v>
      </c>
      <c r="E66" s="20" t="s">
        <v>146</v>
      </c>
      <c r="F66" s="29">
        <f t="shared" si="4"/>
        <v>278.28</v>
      </c>
      <c r="G66" s="33">
        <v>0</v>
      </c>
      <c r="H66" s="33">
        <v>0</v>
      </c>
      <c r="I66" s="33">
        <v>0</v>
      </c>
      <c r="J66" s="33">
        <v>278.28</v>
      </c>
      <c r="K66" s="39">
        <v>0</v>
      </c>
      <c r="L66" s="39">
        <v>0</v>
      </c>
      <c r="M66" s="47" t="e">
        <f>#REF!+#REF!+#REF!+#REF!</f>
        <v>#REF!</v>
      </c>
      <c r="N66" s="47"/>
      <c r="O66" s="51"/>
      <c r="P66" s="51"/>
      <c r="Q66" s="51"/>
      <c r="R66" s="51"/>
      <c r="S66" s="52"/>
      <c r="T66" s="52"/>
    </row>
    <row r="67" s="3" customFormat="1" ht="47" hidden="1" customHeight="1" spans="1:20">
      <c r="A67" s="20"/>
      <c r="B67" s="19"/>
      <c r="C67" s="19"/>
      <c r="D67" s="19"/>
      <c r="E67" s="19" t="s">
        <v>147</v>
      </c>
      <c r="F67" s="31"/>
      <c r="G67" s="33"/>
      <c r="H67" s="33"/>
      <c r="I67" s="33"/>
      <c r="J67" s="33"/>
      <c r="K67" s="39"/>
      <c r="L67" s="39"/>
      <c r="M67" s="49"/>
      <c r="N67" s="49"/>
      <c r="O67" s="51"/>
      <c r="P67" s="51"/>
      <c r="Q67" s="51"/>
      <c r="R67" s="51"/>
      <c r="S67" s="52"/>
      <c r="T67" s="52"/>
    </row>
    <row r="68" s="3" customFormat="1" ht="95" hidden="1" customHeight="1" spans="1:20">
      <c r="A68" s="20">
        <v>50</v>
      </c>
      <c r="B68" s="20" t="s">
        <v>148</v>
      </c>
      <c r="C68" s="20" t="s">
        <v>29</v>
      </c>
      <c r="D68" s="20">
        <v>1</v>
      </c>
      <c r="E68" s="20" t="s">
        <v>149</v>
      </c>
      <c r="F68" s="27">
        <f t="shared" ref="F68:F72" si="5">G68+H68+I68+J68</f>
        <v>302.38</v>
      </c>
      <c r="G68" s="32">
        <v>0</v>
      </c>
      <c r="H68" s="32">
        <v>0</v>
      </c>
      <c r="I68" s="32">
        <v>302.38</v>
      </c>
      <c r="J68" s="32">
        <v>0</v>
      </c>
      <c r="K68" s="38">
        <v>0</v>
      </c>
      <c r="L68" s="38">
        <v>0</v>
      </c>
      <c r="M68" s="39" t="e">
        <f>#REF!+#REF!+#REF!+#REF!</f>
        <v>#REF!</v>
      </c>
      <c r="N68" s="39"/>
      <c r="O68" s="51"/>
      <c r="P68" s="51"/>
      <c r="Q68" s="51"/>
      <c r="R68" s="51"/>
      <c r="S68" s="52"/>
      <c r="T68" s="52"/>
    </row>
    <row r="69" s="3" customFormat="1" ht="95" hidden="1" customHeight="1" spans="1:20">
      <c r="A69" s="20">
        <v>51</v>
      </c>
      <c r="B69" s="20" t="s">
        <v>150</v>
      </c>
      <c r="C69" s="20" t="s">
        <v>72</v>
      </c>
      <c r="D69" s="20">
        <v>1</v>
      </c>
      <c r="E69" s="20" t="s">
        <v>151</v>
      </c>
      <c r="F69" s="27">
        <f t="shared" si="5"/>
        <v>102.36</v>
      </c>
      <c r="G69" s="32">
        <v>0</v>
      </c>
      <c r="H69" s="32">
        <v>0</v>
      </c>
      <c r="I69" s="32">
        <v>18.62</v>
      </c>
      <c r="J69" s="32">
        <v>83.74</v>
      </c>
      <c r="K69" s="38">
        <v>0</v>
      </c>
      <c r="L69" s="38">
        <v>0</v>
      </c>
      <c r="M69" s="39" t="e">
        <f>#REF!+#REF!+#REF!+#REF!</f>
        <v>#REF!</v>
      </c>
      <c r="N69" s="39"/>
      <c r="O69" s="51"/>
      <c r="P69" s="51"/>
      <c r="Q69" s="51"/>
      <c r="R69" s="51"/>
      <c r="S69" s="52"/>
      <c r="T69" s="52"/>
    </row>
    <row r="70" s="3" customFormat="1" ht="95" hidden="1" customHeight="1" spans="1:20">
      <c r="A70" s="20">
        <v>52</v>
      </c>
      <c r="B70" s="20" t="s">
        <v>152</v>
      </c>
      <c r="C70" s="20" t="s">
        <v>72</v>
      </c>
      <c r="D70" s="20">
        <v>1</v>
      </c>
      <c r="E70" s="20" t="s">
        <v>153</v>
      </c>
      <c r="F70" s="27">
        <f t="shared" si="5"/>
        <v>104.39</v>
      </c>
      <c r="G70" s="32">
        <v>0</v>
      </c>
      <c r="H70" s="32">
        <v>0</v>
      </c>
      <c r="I70" s="32">
        <v>104.39</v>
      </c>
      <c r="J70" s="32">
        <v>0</v>
      </c>
      <c r="K70" s="38">
        <v>0</v>
      </c>
      <c r="L70" s="38">
        <v>0</v>
      </c>
      <c r="M70" s="39" t="e">
        <f>#REF!+#REF!+#REF!+#REF!</f>
        <v>#REF!</v>
      </c>
      <c r="N70" s="39"/>
      <c r="O70" s="51"/>
      <c r="P70" s="51"/>
      <c r="Q70" s="51"/>
      <c r="R70" s="51"/>
      <c r="S70" s="52"/>
      <c r="T70" s="52"/>
    </row>
    <row r="71" s="3" customFormat="1" ht="95" hidden="1" customHeight="1" spans="1:20">
      <c r="A71" s="20">
        <v>53</v>
      </c>
      <c r="B71" s="20" t="s">
        <v>154</v>
      </c>
      <c r="C71" s="20" t="s">
        <v>72</v>
      </c>
      <c r="D71" s="33">
        <v>1</v>
      </c>
      <c r="E71" s="20" t="s">
        <v>155</v>
      </c>
      <c r="F71" s="27">
        <f t="shared" si="5"/>
        <v>234.67</v>
      </c>
      <c r="G71" s="33">
        <v>0</v>
      </c>
      <c r="H71" s="33">
        <v>0</v>
      </c>
      <c r="I71" s="33">
        <v>68.03</v>
      </c>
      <c r="J71" s="33">
        <v>166.64</v>
      </c>
      <c r="K71" s="39">
        <v>0</v>
      </c>
      <c r="L71" s="39">
        <v>0</v>
      </c>
      <c r="M71" s="39" t="e">
        <f>#REF!+#REF!+#REF!+#REF!</f>
        <v>#REF!</v>
      </c>
      <c r="N71" s="39"/>
      <c r="O71" s="51"/>
      <c r="P71" s="51"/>
      <c r="Q71" s="51"/>
      <c r="R71" s="51"/>
      <c r="S71" s="52"/>
      <c r="T71" s="52"/>
    </row>
    <row r="72" s="3" customFormat="1" ht="47" hidden="1" customHeight="1" spans="1:20">
      <c r="A72" s="20">
        <v>54</v>
      </c>
      <c r="B72" s="20" t="s">
        <v>156</v>
      </c>
      <c r="C72" s="20" t="s">
        <v>29</v>
      </c>
      <c r="D72" s="20">
        <v>3</v>
      </c>
      <c r="E72" s="20" t="s">
        <v>157</v>
      </c>
      <c r="F72" s="29">
        <f t="shared" si="5"/>
        <v>1000.32</v>
      </c>
      <c r="G72" s="32">
        <v>0</v>
      </c>
      <c r="H72" s="32">
        <v>0</v>
      </c>
      <c r="I72" s="32">
        <v>8.08</v>
      </c>
      <c r="J72" s="32">
        <v>992.24</v>
      </c>
      <c r="K72" s="38">
        <v>0</v>
      </c>
      <c r="L72" s="38">
        <v>0</v>
      </c>
      <c r="M72" s="47" t="e">
        <f>#REF!+#REF!+#REF!+#REF!</f>
        <v>#REF!</v>
      </c>
      <c r="N72" s="47"/>
      <c r="O72" s="51"/>
      <c r="P72" s="51"/>
      <c r="Q72" s="51"/>
      <c r="R72" s="51"/>
      <c r="S72" s="52"/>
      <c r="T72" s="52"/>
    </row>
    <row r="73" s="3" customFormat="1" ht="47" hidden="1" customHeight="1" spans="1:20">
      <c r="A73" s="20"/>
      <c r="B73" s="20"/>
      <c r="C73" s="20" t="s">
        <v>29</v>
      </c>
      <c r="D73" s="20"/>
      <c r="E73" s="20" t="s">
        <v>158</v>
      </c>
      <c r="F73" s="30"/>
      <c r="G73" s="32"/>
      <c r="H73" s="32"/>
      <c r="I73" s="32"/>
      <c r="J73" s="32"/>
      <c r="K73" s="38"/>
      <c r="L73" s="38"/>
      <c r="M73" s="48"/>
      <c r="N73" s="48"/>
      <c r="O73" s="51"/>
      <c r="P73" s="51"/>
      <c r="Q73" s="51"/>
      <c r="R73" s="51"/>
      <c r="S73" s="52"/>
      <c r="T73" s="52"/>
    </row>
    <row r="74" s="3" customFormat="1" ht="47" hidden="1" customHeight="1" spans="1:20">
      <c r="A74" s="20"/>
      <c r="B74" s="20"/>
      <c r="C74" s="20" t="s">
        <v>29</v>
      </c>
      <c r="D74" s="20"/>
      <c r="E74" s="20" t="s">
        <v>159</v>
      </c>
      <c r="F74" s="31"/>
      <c r="G74" s="32"/>
      <c r="H74" s="32"/>
      <c r="I74" s="32"/>
      <c r="J74" s="32"/>
      <c r="K74" s="38"/>
      <c r="L74" s="38"/>
      <c r="M74" s="49"/>
      <c r="N74" s="49"/>
      <c r="O74" s="51"/>
      <c r="P74" s="51"/>
      <c r="Q74" s="51"/>
      <c r="R74" s="51"/>
      <c r="S74" s="52"/>
      <c r="T74" s="52"/>
    </row>
    <row r="75" s="3" customFormat="1" ht="95" hidden="1" customHeight="1" spans="1:20">
      <c r="A75" s="20">
        <v>55</v>
      </c>
      <c r="B75" s="20" t="s">
        <v>160</v>
      </c>
      <c r="C75" s="20" t="s">
        <v>29</v>
      </c>
      <c r="D75" s="20">
        <v>1</v>
      </c>
      <c r="E75" s="20" t="s">
        <v>161</v>
      </c>
      <c r="F75" s="27">
        <f t="shared" ref="F75:F77" si="6">G75+H75+I75+J75</f>
        <v>1082.24</v>
      </c>
      <c r="G75" s="32">
        <v>0</v>
      </c>
      <c r="H75" s="32">
        <v>0</v>
      </c>
      <c r="I75" s="32">
        <v>0</v>
      </c>
      <c r="J75" s="32">
        <v>1082.24</v>
      </c>
      <c r="K75" s="38">
        <v>0</v>
      </c>
      <c r="L75" s="38">
        <v>0</v>
      </c>
      <c r="M75" s="39" t="e">
        <f>#REF!+#REF!+#REF!+#REF!</f>
        <v>#REF!</v>
      </c>
      <c r="N75" s="39"/>
      <c r="O75" s="51"/>
      <c r="P75" s="51"/>
      <c r="Q75" s="51"/>
      <c r="R75" s="51"/>
      <c r="S75" s="52"/>
      <c r="T75" s="52"/>
    </row>
    <row r="76" s="3" customFormat="1" ht="95" hidden="1" customHeight="1" spans="1:20">
      <c r="A76" s="20">
        <v>56</v>
      </c>
      <c r="B76" s="20" t="s">
        <v>162</v>
      </c>
      <c r="C76" s="20" t="s">
        <v>29</v>
      </c>
      <c r="D76" s="19">
        <v>1</v>
      </c>
      <c r="E76" s="20" t="s">
        <v>163</v>
      </c>
      <c r="F76" s="27">
        <f t="shared" si="6"/>
        <v>2048.12</v>
      </c>
      <c r="G76" s="33">
        <v>0</v>
      </c>
      <c r="H76" s="33">
        <v>1406.67</v>
      </c>
      <c r="I76" s="33">
        <v>641.45</v>
      </c>
      <c r="J76" s="33">
        <v>0</v>
      </c>
      <c r="K76" s="39">
        <v>0</v>
      </c>
      <c r="L76" s="39">
        <v>0</v>
      </c>
      <c r="M76" s="39" t="e">
        <f>#REF!+#REF!+#REF!+#REF!</f>
        <v>#REF!</v>
      </c>
      <c r="N76" s="39"/>
      <c r="O76" s="51"/>
      <c r="P76" s="51"/>
      <c r="Q76" s="51"/>
      <c r="R76" s="51"/>
      <c r="S76" s="52"/>
      <c r="T76" s="52"/>
    </row>
    <row r="77" s="3" customFormat="1" ht="47" hidden="1" customHeight="1" spans="1:20">
      <c r="A77" s="20">
        <v>57</v>
      </c>
      <c r="B77" s="20" t="s">
        <v>164</v>
      </c>
      <c r="C77" s="20" t="s">
        <v>29</v>
      </c>
      <c r="D77" s="20">
        <v>2</v>
      </c>
      <c r="E77" s="20" t="s">
        <v>165</v>
      </c>
      <c r="F77" s="29">
        <f t="shared" si="6"/>
        <v>782.56</v>
      </c>
      <c r="G77" s="32">
        <v>0</v>
      </c>
      <c r="H77" s="32">
        <v>412.84</v>
      </c>
      <c r="I77" s="32">
        <v>369.72</v>
      </c>
      <c r="J77" s="32">
        <v>0</v>
      </c>
      <c r="K77" s="38">
        <v>0</v>
      </c>
      <c r="L77" s="38">
        <v>0</v>
      </c>
      <c r="M77" s="47" t="e">
        <f>#REF!+#REF!+#REF!+#REF!</f>
        <v>#REF!</v>
      </c>
      <c r="N77" s="47"/>
      <c r="O77" s="51"/>
      <c r="P77" s="51"/>
      <c r="Q77" s="51"/>
      <c r="R77" s="51"/>
      <c r="S77" s="52"/>
      <c r="T77" s="52"/>
    </row>
    <row r="78" s="3" customFormat="1" ht="47" hidden="1" customHeight="1" spans="1:20">
      <c r="A78" s="20"/>
      <c r="B78" s="20"/>
      <c r="C78" s="20" t="s">
        <v>29</v>
      </c>
      <c r="D78" s="20"/>
      <c r="E78" s="20" t="s">
        <v>166</v>
      </c>
      <c r="F78" s="31"/>
      <c r="G78" s="32"/>
      <c r="H78" s="32"/>
      <c r="I78" s="32"/>
      <c r="J78" s="32"/>
      <c r="K78" s="38"/>
      <c r="L78" s="38"/>
      <c r="M78" s="49"/>
      <c r="N78" s="49"/>
      <c r="O78" s="51"/>
      <c r="P78" s="51"/>
      <c r="Q78" s="51"/>
      <c r="R78" s="51"/>
      <c r="S78" s="52"/>
      <c r="T78" s="52"/>
    </row>
    <row r="79" s="3" customFormat="1" ht="95" hidden="1" customHeight="1" spans="1:20">
      <c r="A79" s="20">
        <v>58</v>
      </c>
      <c r="B79" s="20" t="s">
        <v>167</v>
      </c>
      <c r="C79" s="20" t="s">
        <v>72</v>
      </c>
      <c r="D79" s="33">
        <v>1</v>
      </c>
      <c r="E79" s="20" t="s">
        <v>168</v>
      </c>
      <c r="F79" s="27">
        <f t="shared" ref="F79:F81" si="7">G79+H79+I79+J79</f>
        <v>175.88</v>
      </c>
      <c r="G79" s="33">
        <v>0</v>
      </c>
      <c r="H79" s="33">
        <v>0</v>
      </c>
      <c r="I79" s="33">
        <v>175.88</v>
      </c>
      <c r="J79" s="33">
        <v>0</v>
      </c>
      <c r="K79" s="39">
        <v>0</v>
      </c>
      <c r="L79" s="39">
        <v>0</v>
      </c>
      <c r="M79" s="39" t="e">
        <f>#REF!+#REF!+#REF!+#REF!</f>
        <v>#REF!</v>
      </c>
      <c r="N79" s="39"/>
      <c r="O79" s="51"/>
      <c r="P79" s="51"/>
      <c r="Q79" s="51"/>
      <c r="R79" s="51"/>
      <c r="S79" s="52"/>
      <c r="T79" s="52"/>
    </row>
    <row r="80" s="3" customFormat="1" ht="95" hidden="1" customHeight="1" spans="1:20">
      <c r="A80" s="20">
        <v>59</v>
      </c>
      <c r="B80" s="20" t="s">
        <v>169</v>
      </c>
      <c r="C80" s="20" t="s">
        <v>29</v>
      </c>
      <c r="D80" s="20">
        <v>1</v>
      </c>
      <c r="E80" s="20" t="s">
        <v>170</v>
      </c>
      <c r="F80" s="27">
        <f t="shared" si="7"/>
        <v>117.06</v>
      </c>
      <c r="G80" s="32">
        <v>0</v>
      </c>
      <c r="H80" s="32">
        <v>117.06</v>
      </c>
      <c r="I80" s="32">
        <v>0</v>
      </c>
      <c r="J80" s="32">
        <v>0</v>
      </c>
      <c r="K80" s="38">
        <v>0</v>
      </c>
      <c r="L80" s="38">
        <v>0</v>
      </c>
      <c r="M80" s="39" t="e">
        <f>#REF!+#REF!+#REF!+#REF!</f>
        <v>#REF!</v>
      </c>
      <c r="N80" s="39"/>
      <c r="O80" s="51"/>
      <c r="P80" s="51"/>
      <c r="Q80" s="51"/>
      <c r="R80" s="51"/>
      <c r="S80" s="52"/>
      <c r="T80" s="52"/>
    </row>
    <row r="81" s="3" customFormat="1" ht="47" hidden="1" customHeight="1" spans="1:20">
      <c r="A81" s="20">
        <v>60</v>
      </c>
      <c r="B81" s="20" t="s">
        <v>171</v>
      </c>
      <c r="C81" s="20" t="s">
        <v>29</v>
      </c>
      <c r="D81" s="20">
        <v>2</v>
      </c>
      <c r="E81" s="20" t="s">
        <v>172</v>
      </c>
      <c r="F81" s="29">
        <f t="shared" si="7"/>
        <v>1121.17</v>
      </c>
      <c r="G81" s="32">
        <v>0</v>
      </c>
      <c r="H81" s="32">
        <v>0</v>
      </c>
      <c r="I81" s="32">
        <v>0</v>
      </c>
      <c r="J81" s="32">
        <v>1121.17</v>
      </c>
      <c r="K81" s="38">
        <v>0</v>
      </c>
      <c r="L81" s="38">
        <v>0</v>
      </c>
      <c r="M81" s="47" t="e">
        <f>#REF!+#REF!+#REF!+#REF!</f>
        <v>#REF!</v>
      </c>
      <c r="N81" s="47"/>
      <c r="O81" s="51"/>
      <c r="P81" s="51"/>
      <c r="Q81" s="51"/>
      <c r="R81" s="51"/>
      <c r="S81" s="52"/>
      <c r="T81" s="52"/>
    </row>
    <row r="82" s="3" customFormat="1" ht="47" hidden="1" customHeight="1" spans="1:20">
      <c r="A82" s="20"/>
      <c r="B82" s="20"/>
      <c r="C82" s="20" t="s">
        <v>29</v>
      </c>
      <c r="D82" s="20"/>
      <c r="E82" s="20" t="s">
        <v>173</v>
      </c>
      <c r="F82" s="31"/>
      <c r="G82" s="32"/>
      <c r="H82" s="32"/>
      <c r="I82" s="32"/>
      <c r="J82" s="32"/>
      <c r="K82" s="38"/>
      <c r="L82" s="38"/>
      <c r="M82" s="49"/>
      <c r="N82" s="49"/>
      <c r="O82" s="51"/>
      <c r="P82" s="51"/>
      <c r="Q82" s="51"/>
      <c r="R82" s="51"/>
      <c r="S82" s="52"/>
      <c r="T82" s="52"/>
    </row>
    <row r="83" s="3" customFormat="1" ht="47" hidden="1" customHeight="1" spans="1:20">
      <c r="A83" s="20">
        <v>61</v>
      </c>
      <c r="B83" s="20" t="s">
        <v>174</v>
      </c>
      <c r="C83" s="20" t="s">
        <v>29</v>
      </c>
      <c r="D83" s="20">
        <v>4</v>
      </c>
      <c r="E83" s="20" t="s">
        <v>175</v>
      </c>
      <c r="F83" s="29">
        <f>G83+H83+I83+J83</f>
        <v>9112.16</v>
      </c>
      <c r="G83" s="32">
        <v>0</v>
      </c>
      <c r="H83" s="32">
        <v>5545.37</v>
      </c>
      <c r="I83" s="32">
        <f>6.89+61.9</f>
        <v>68.79</v>
      </c>
      <c r="J83" s="32">
        <f>3559.9-61.9</f>
        <v>3498</v>
      </c>
      <c r="K83" s="38">
        <v>0</v>
      </c>
      <c r="L83" s="38">
        <v>0</v>
      </c>
      <c r="M83" s="47" t="e">
        <f>#REF!+#REF!+#REF!+#REF!</f>
        <v>#REF!</v>
      </c>
      <c r="N83" s="47"/>
      <c r="O83" s="51"/>
      <c r="P83" s="51"/>
      <c r="Q83" s="51"/>
      <c r="R83" s="51"/>
      <c r="S83" s="52"/>
      <c r="T83" s="52"/>
    </row>
    <row r="84" s="3" customFormat="1" ht="47" hidden="1" customHeight="1" spans="1:20">
      <c r="A84" s="20"/>
      <c r="B84" s="20"/>
      <c r="C84" s="20" t="s">
        <v>29</v>
      </c>
      <c r="D84" s="20"/>
      <c r="E84" s="20" t="s">
        <v>176</v>
      </c>
      <c r="F84" s="30"/>
      <c r="G84" s="32"/>
      <c r="H84" s="32"/>
      <c r="I84" s="32"/>
      <c r="J84" s="32"/>
      <c r="K84" s="38"/>
      <c r="L84" s="38"/>
      <c r="M84" s="48"/>
      <c r="N84" s="48"/>
      <c r="O84" s="51"/>
      <c r="P84" s="51"/>
      <c r="Q84" s="51"/>
      <c r="R84" s="51"/>
      <c r="S84" s="52"/>
      <c r="T84" s="52"/>
    </row>
    <row r="85" s="3" customFormat="1" ht="47" hidden="1" customHeight="1" spans="1:20">
      <c r="A85" s="20"/>
      <c r="B85" s="20"/>
      <c r="C85" s="20" t="s">
        <v>29</v>
      </c>
      <c r="D85" s="20"/>
      <c r="E85" s="20" t="s">
        <v>177</v>
      </c>
      <c r="F85" s="30"/>
      <c r="G85" s="32"/>
      <c r="H85" s="32"/>
      <c r="I85" s="32"/>
      <c r="J85" s="32"/>
      <c r="K85" s="38"/>
      <c r="L85" s="38"/>
      <c r="M85" s="48"/>
      <c r="N85" s="48"/>
      <c r="O85" s="51"/>
      <c r="P85" s="51"/>
      <c r="Q85" s="51"/>
      <c r="R85" s="51"/>
      <c r="S85" s="52"/>
      <c r="T85" s="52"/>
    </row>
    <row r="86" s="3" customFormat="1" ht="47" hidden="1" customHeight="1" spans="1:20">
      <c r="A86" s="20"/>
      <c r="B86" s="20"/>
      <c r="C86" s="20" t="s">
        <v>29</v>
      </c>
      <c r="D86" s="20"/>
      <c r="E86" s="20" t="s">
        <v>178</v>
      </c>
      <c r="F86" s="31"/>
      <c r="G86" s="32"/>
      <c r="H86" s="32"/>
      <c r="I86" s="32"/>
      <c r="J86" s="32"/>
      <c r="K86" s="38"/>
      <c r="L86" s="38"/>
      <c r="M86" s="49"/>
      <c r="N86" s="49"/>
      <c r="O86" s="51"/>
      <c r="P86" s="51"/>
      <c r="Q86" s="51"/>
      <c r="R86" s="51"/>
      <c r="S86" s="52"/>
      <c r="T86" s="52"/>
    </row>
    <row r="87" s="3" customFormat="1" ht="68" hidden="1" customHeight="1" spans="1:20">
      <c r="A87" s="20">
        <v>62</v>
      </c>
      <c r="B87" s="20" t="s">
        <v>179</v>
      </c>
      <c r="C87" s="20" t="s">
        <v>29</v>
      </c>
      <c r="D87" s="19">
        <v>2</v>
      </c>
      <c r="E87" s="20" t="s">
        <v>180</v>
      </c>
      <c r="F87" s="29">
        <f t="shared" ref="F87:F91" si="8">G87+H87+I87+J87</f>
        <v>4327.24</v>
      </c>
      <c r="G87" s="33">
        <v>0</v>
      </c>
      <c r="H87" s="33">
        <v>834.26</v>
      </c>
      <c r="I87" s="33">
        <v>0</v>
      </c>
      <c r="J87" s="33">
        <f>7718.22-4225.24</f>
        <v>3492.98</v>
      </c>
      <c r="K87" s="39">
        <v>0</v>
      </c>
      <c r="L87" s="39">
        <v>0</v>
      </c>
      <c r="M87" s="47" t="e">
        <f>#REF!+#REF!+#REF!+#REF!</f>
        <v>#REF!</v>
      </c>
      <c r="N87" s="47"/>
      <c r="O87" s="51"/>
      <c r="P87" s="51"/>
      <c r="Q87" s="51"/>
      <c r="R87" s="51"/>
      <c r="S87" s="52"/>
      <c r="T87" s="52"/>
    </row>
    <row r="88" s="3" customFormat="1" ht="61" hidden="1" customHeight="1" spans="1:20">
      <c r="A88" s="20"/>
      <c r="B88" s="19"/>
      <c r="C88" s="19"/>
      <c r="D88" s="19"/>
      <c r="E88" s="20" t="s">
        <v>181</v>
      </c>
      <c r="F88" s="31"/>
      <c r="G88" s="33"/>
      <c r="H88" s="33"/>
      <c r="I88" s="33"/>
      <c r="J88" s="33"/>
      <c r="K88" s="39"/>
      <c r="L88" s="39"/>
      <c r="M88" s="49"/>
      <c r="N88" s="49"/>
      <c r="O88" s="51"/>
      <c r="P88" s="51"/>
      <c r="Q88" s="51"/>
      <c r="R88" s="51"/>
      <c r="S88" s="52"/>
      <c r="T88" s="52"/>
    </row>
    <row r="89" s="3" customFormat="1" ht="95" hidden="1" customHeight="1" spans="1:20">
      <c r="A89" s="20">
        <v>63</v>
      </c>
      <c r="B89" s="20" t="s">
        <v>182</v>
      </c>
      <c r="C89" s="20" t="s">
        <v>29</v>
      </c>
      <c r="D89" s="20">
        <v>1</v>
      </c>
      <c r="E89" s="20" t="s">
        <v>183</v>
      </c>
      <c r="F89" s="27">
        <f t="shared" si="8"/>
        <v>149.61</v>
      </c>
      <c r="G89" s="32"/>
      <c r="H89" s="32">
        <v>65.58</v>
      </c>
      <c r="I89" s="32">
        <v>4</v>
      </c>
      <c r="J89" s="32">
        <v>80.03</v>
      </c>
      <c r="K89" s="38">
        <v>0</v>
      </c>
      <c r="L89" s="38">
        <v>0</v>
      </c>
      <c r="M89" s="39" t="e">
        <f>#REF!+#REF!+#REF!+#REF!</f>
        <v>#REF!</v>
      </c>
      <c r="N89" s="39"/>
      <c r="O89" s="51"/>
      <c r="P89" s="51"/>
      <c r="Q89" s="51"/>
      <c r="R89" s="51"/>
      <c r="S89" s="52"/>
      <c r="T89" s="52"/>
    </row>
    <row r="90" s="3" customFormat="1" ht="95" hidden="1" customHeight="1" spans="1:20">
      <c r="A90" s="20">
        <v>64</v>
      </c>
      <c r="B90" s="20" t="s">
        <v>184</v>
      </c>
      <c r="C90" s="20" t="s">
        <v>29</v>
      </c>
      <c r="D90" s="20">
        <v>1</v>
      </c>
      <c r="E90" s="20" t="s">
        <v>185</v>
      </c>
      <c r="F90" s="27">
        <f t="shared" si="8"/>
        <v>107.19</v>
      </c>
      <c r="G90" s="32">
        <v>0</v>
      </c>
      <c r="H90" s="32">
        <v>0</v>
      </c>
      <c r="I90" s="32">
        <v>0</v>
      </c>
      <c r="J90" s="32">
        <v>107.19</v>
      </c>
      <c r="K90" s="38">
        <v>0</v>
      </c>
      <c r="L90" s="38">
        <v>0</v>
      </c>
      <c r="M90" s="39" t="e">
        <f>#REF!+#REF!+#REF!+#REF!</f>
        <v>#REF!</v>
      </c>
      <c r="N90" s="39"/>
      <c r="O90" s="51"/>
      <c r="P90" s="51"/>
      <c r="Q90" s="51"/>
      <c r="R90" s="51"/>
      <c r="S90" s="52"/>
      <c r="T90" s="52"/>
    </row>
    <row r="91" s="3" customFormat="1" ht="69" hidden="1" customHeight="1" spans="1:20">
      <c r="A91" s="20">
        <v>65</v>
      </c>
      <c r="B91" s="20" t="s">
        <v>186</v>
      </c>
      <c r="C91" s="20" t="s">
        <v>29</v>
      </c>
      <c r="D91" s="20">
        <v>2</v>
      </c>
      <c r="E91" s="20" t="s">
        <v>187</v>
      </c>
      <c r="F91" s="29">
        <f t="shared" si="8"/>
        <v>14748.2</v>
      </c>
      <c r="G91" s="32">
        <v>9724</v>
      </c>
      <c r="H91" s="32">
        <v>4350.88</v>
      </c>
      <c r="I91" s="32">
        <f>0+78.76</f>
        <v>78.76</v>
      </c>
      <c r="J91" s="32">
        <f>673.32-78.76</f>
        <v>594.56</v>
      </c>
      <c r="K91" s="38">
        <v>0</v>
      </c>
      <c r="L91" s="38">
        <v>0</v>
      </c>
      <c r="M91" s="47" t="e">
        <f>#REF!+#REF!+#REF!+#REF!</f>
        <v>#REF!</v>
      </c>
      <c r="N91" s="47"/>
      <c r="O91" s="51"/>
      <c r="P91" s="51"/>
      <c r="Q91" s="51"/>
      <c r="R91" s="51"/>
      <c r="S91" s="52"/>
      <c r="T91" s="52"/>
    </row>
    <row r="92" s="3" customFormat="1" ht="63" hidden="1" customHeight="1" spans="1:20">
      <c r="A92" s="20"/>
      <c r="B92" s="20"/>
      <c r="C92" s="20" t="s">
        <v>29</v>
      </c>
      <c r="D92" s="20"/>
      <c r="E92" s="20" t="s">
        <v>188</v>
      </c>
      <c r="F92" s="31"/>
      <c r="G92" s="32"/>
      <c r="H92" s="32"/>
      <c r="I92" s="32"/>
      <c r="J92" s="32"/>
      <c r="K92" s="38"/>
      <c r="L92" s="38"/>
      <c r="M92" s="49"/>
      <c r="N92" s="49"/>
      <c r="O92" s="51"/>
      <c r="P92" s="51"/>
      <c r="Q92" s="51"/>
      <c r="R92" s="51"/>
      <c r="S92" s="52"/>
      <c r="T92" s="52"/>
    </row>
    <row r="93" s="3" customFormat="1" ht="128" hidden="1" customHeight="1" spans="1:20">
      <c r="A93" s="20">
        <v>66</v>
      </c>
      <c r="B93" s="20" t="s">
        <v>189</v>
      </c>
      <c r="C93" s="20" t="s">
        <v>29</v>
      </c>
      <c r="D93" s="20">
        <v>1</v>
      </c>
      <c r="E93" s="20" t="s">
        <v>190</v>
      </c>
      <c r="F93" s="27">
        <f t="shared" ref="F93:F98" si="9">G93+H93+I93+J93</f>
        <v>5366.78</v>
      </c>
      <c r="G93" s="32">
        <v>5220</v>
      </c>
      <c r="H93" s="32">
        <v>146.78</v>
      </c>
      <c r="I93" s="32">
        <v>0</v>
      </c>
      <c r="J93" s="32">
        <v>0</v>
      </c>
      <c r="K93" s="38">
        <v>0</v>
      </c>
      <c r="L93" s="38">
        <v>0</v>
      </c>
      <c r="M93" s="39" t="e">
        <f>#REF!+#REF!+#REF!+#REF!</f>
        <v>#REF!</v>
      </c>
      <c r="N93" s="39"/>
      <c r="O93" s="51"/>
      <c r="P93" s="51"/>
      <c r="Q93" s="51"/>
      <c r="R93" s="51"/>
      <c r="S93" s="52"/>
      <c r="T93" s="52"/>
    </row>
    <row r="94" s="4" customFormat="1" ht="95" hidden="1" customHeight="1" spans="1:20">
      <c r="A94" s="53">
        <v>67</v>
      </c>
      <c r="B94" s="20" t="s">
        <v>191</v>
      </c>
      <c r="C94" s="20" t="s">
        <v>29</v>
      </c>
      <c r="D94" s="19">
        <v>1</v>
      </c>
      <c r="E94" s="20" t="s">
        <v>192</v>
      </c>
      <c r="F94" s="27">
        <f t="shared" si="9"/>
        <v>2970.91</v>
      </c>
      <c r="G94" s="33">
        <v>1750</v>
      </c>
      <c r="H94" s="33">
        <v>1220.91</v>
      </c>
      <c r="I94" s="33">
        <v>0</v>
      </c>
      <c r="J94" s="33">
        <v>0</v>
      </c>
      <c r="K94" s="38">
        <v>0</v>
      </c>
      <c r="L94" s="38">
        <v>0</v>
      </c>
      <c r="M94" s="39" t="e">
        <f>#REF!+#REF!+#REF!+#REF!</f>
        <v>#REF!</v>
      </c>
      <c r="N94" s="39"/>
      <c r="O94" s="51"/>
      <c r="P94" s="51"/>
      <c r="Q94" s="51"/>
      <c r="R94" s="51"/>
      <c r="S94" s="52"/>
      <c r="T94" s="54"/>
    </row>
    <row r="95" s="4" customFormat="1" ht="95" hidden="1" customHeight="1" spans="1:20">
      <c r="A95" s="53">
        <v>68</v>
      </c>
      <c r="B95" s="20" t="s">
        <v>193</v>
      </c>
      <c r="C95" s="20" t="s">
        <v>29</v>
      </c>
      <c r="D95" s="20">
        <v>1</v>
      </c>
      <c r="E95" s="20" t="s">
        <v>194</v>
      </c>
      <c r="F95" s="27">
        <f t="shared" si="9"/>
        <v>7755.17</v>
      </c>
      <c r="G95" s="32">
        <v>5833</v>
      </c>
      <c r="H95" s="32">
        <v>1922.17</v>
      </c>
      <c r="I95" s="32">
        <v>0</v>
      </c>
      <c r="J95" s="32">
        <v>0</v>
      </c>
      <c r="K95" s="38">
        <v>0</v>
      </c>
      <c r="L95" s="38">
        <v>0</v>
      </c>
      <c r="M95" s="39" t="e">
        <f>#REF!+#REF!+#REF!+#REF!</f>
        <v>#REF!</v>
      </c>
      <c r="N95" s="39"/>
      <c r="O95" s="51"/>
      <c r="P95" s="51"/>
      <c r="Q95" s="51"/>
      <c r="R95" s="51"/>
      <c r="S95" s="52"/>
      <c r="T95" s="54"/>
    </row>
    <row r="96" s="4" customFormat="1" ht="95" hidden="1" customHeight="1" spans="1:20">
      <c r="A96" s="53">
        <v>69</v>
      </c>
      <c r="B96" s="20" t="s">
        <v>195</v>
      </c>
      <c r="C96" s="20" t="s">
        <v>72</v>
      </c>
      <c r="D96" s="19">
        <v>1</v>
      </c>
      <c r="E96" s="20" t="s">
        <v>196</v>
      </c>
      <c r="F96" s="27">
        <f t="shared" si="9"/>
        <v>2016.94</v>
      </c>
      <c r="G96" s="33">
        <v>0</v>
      </c>
      <c r="H96" s="33">
        <v>0</v>
      </c>
      <c r="I96" s="33">
        <v>25.96</v>
      </c>
      <c r="J96" s="33">
        <v>1990.98</v>
      </c>
      <c r="K96" s="39">
        <v>0</v>
      </c>
      <c r="L96" s="39">
        <v>0</v>
      </c>
      <c r="M96" s="39" t="e">
        <f>#REF!+#REF!+#REF!+#REF!</f>
        <v>#REF!</v>
      </c>
      <c r="N96" s="39"/>
      <c r="O96" s="51"/>
      <c r="P96" s="51"/>
      <c r="Q96" s="51"/>
      <c r="R96" s="51"/>
      <c r="S96" s="52"/>
      <c r="T96" s="54"/>
    </row>
    <row r="97" s="4" customFormat="1" ht="95" hidden="1" customHeight="1" spans="1:20">
      <c r="A97" s="53">
        <v>70</v>
      </c>
      <c r="B97" s="20" t="s">
        <v>197</v>
      </c>
      <c r="C97" s="20" t="s">
        <v>29</v>
      </c>
      <c r="D97" s="20">
        <v>1</v>
      </c>
      <c r="E97" s="20" t="s">
        <v>198</v>
      </c>
      <c r="F97" s="27">
        <f t="shared" si="9"/>
        <v>227.32</v>
      </c>
      <c r="G97" s="32">
        <v>0</v>
      </c>
      <c r="H97" s="32">
        <v>0</v>
      </c>
      <c r="I97" s="32">
        <v>0</v>
      </c>
      <c r="J97" s="32">
        <v>227.32</v>
      </c>
      <c r="K97" s="38">
        <v>0</v>
      </c>
      <c r="L97" s="38">
        <v>0</v>
      </c>
      <c r="M97" s="39" t="e">
        <f>#REF!+#REF!+#REF!+#REF!</f>
        <v>#REF!</v>
      </c>
      <c r="N97" s="39"/>
      <c r="O97" s="51"/>
      <c r="P97" s="51"/>
      <c r="Q97" s="51"/>
      <c r="R97" s="51"/>
      <c r="S97" s="52"/>
      <c r="T97" s="54"/>
    </row>
    <row r="98" s="4" customFormat="1" ht="47" hidden="1" customHeight="1" spans="1:20">
      <c r="A98" s="53">
        <v>71</v>
      </c>
      <c r="B98" s="20" t="s">
        <v>199</v>
      </c>
      <c r="C98" s="20" t="s">
        <v>29</v>
      </c>
      <c r="D98" s="20">
        <v>2</v>
      </c>
      <c r="E98" s="20" t="s">
        <v>200</v>
      </c>
      <c r="F98" s="29">
        <f t="shared" si="9"/>
        <v>439.9</v>
      </c>
      <c r="G98" s="32">
        <v>0</v>
      </c>
      <c r="H98" s="32">
        <v>16.93</v>
      </c>
      <c r="I98" s="32">
        <v>422.97</v>
      </c>
      <c r="J98" s="32">
        <v>0</v>
      </c>
      <c r="K98" s="38">
        <v>0</v>
      </c>
      <c r="L98" s="38">
        <v>0</v>
      </c>
      <c r="M98" s="47" t="e">
        <f>#REF!+#REF!+#REF!+#REF!</f>
        <v>#REF!</v>
      </c>
      <c r="N98" s="47"/>
      <c r="O98" s="51"/>
      <c r="P98" s="51"/>
      <c r="Q98" s="51"/>
      <c r="R98" s="51"/>
      <c r="S98" s="52"/>
      <c r="T98" s="54"/>
    </row>
    <row r="99" s="4" customFormat="1" ht="47" hidden="1" customHeight="1" spans="1:20">
      <c r="A99" s="53"/>
      <c r="B99" s="20"/>
      <c r="C99" s="20" t="s">
        <v>29</v>
      </c>
      <c r="D99" s="20"/>
      <c r="E99" s="20" t="s">
        <v>201</v>
      </c>
      <c r="F99" s="31"/>
      <c r="G99" s="32"/>
      <c r="H99" s="32"/>
      <c r="I99" s="32"/>
      <c r="J99" s="32"/>
      <c r="K99" s="38"/>
      <c r="L99" s="38"/>
      <c r="M99" s="49"/>
      <c r="N99" s="49"/>
      <c r="O99" s="51"/>
      <c r="P99" s="51"/>
      <c r="Q99" s="51"/>
      <c r="R99" s="51"/>
      <c r="S99" s="52"/>
      <c r="T99" s="54"/>
    </row>
    <row r="100" s="4" customFormat="1" ht="95" hidden="1" customHeight="1" spans="1:20">
      <c r="A100" s="53">
        <v>72</v>
      </c>
      <c r="B100" s="20" t="s">
        <v>202</v>
      </c>
      <c r="C100" s="20" t="s">
        <v>29</v>
      </c>
      <c r="D100" s="20">
        <v>1</v>
      </c>
      <c r="E100" s="20" t="s">
        <v>203</v>
      </c>
      <c r="F100" s="27">
        <f t="shared" ref="F100:F109" si="10">G100+H100+I100+J100</f>
        <v>1210.29</v>
      </c>
      <c r="G100" s="32">
        <v>0</v>
      </c>
      <c r="H100" s="32">
        <v>0</v>
      </c>
      <c r="I100" s="32">
        <v>0</v>
      </c>
      <c r="J100" s="32">
        <v>1210.29</v>
      </c>
      <c r="K100" s="38">
        <v>0</v>
      </c>
      <c r="L100" s="38">
        <v>0</v>
      </c>
      <c r="M100" s="39" t="e">
        <f>#REF!+#REF!+#REF!+#REF!</f>
        <v>#REF!</v>
      </c>
      <c r="N100" s="39"/>
      <c r="O100" s="51"/>
      <c r="P100" s="51"/>
      <c r="Q100" s="51"/>
      <c r="R100" s="51"/>
      <c r="S100" s="52"/>
      <c r="T100" s="54"/>
    </row>
    <row r="101" s="4" customFormat="1" ht="95" hidden="1" customHeight="1" spans="1:20">
      <c r="A101" s="53">
        <v>73</v>
      </c>
      <c r="B101" s="20" t="s">
        <v>204</v>
      </c>
      <c r="C101" s="32" t="s">
        <v>29</v>
      </c>
      <c r="D101" s="33">
        <v>1</v>
      </c>
      <c r="E101" s="20" t="s">
        <v>205</v>
      </c>
      <c r="F101" s="27">
        <f t="shared" si="10"/>
        <v>1309.09</v>
      </c>
      <c r="G101" s="33">
        <v>0</v>
      </c>
      <c r="H101" s="33">
        <v>1170.27</v>
      </c>
      <c r="I101" s="33">
        <v>10.19</v>
      </c>
      <c r="J101" s="33">
        <v>128.63</v>
      </c>
      <c r="K101" s="39">
        <v>0</v>
      </c>
      <c r="L101" s="39">
        <v>0</v>
      </c>
      <c r="M101" s="39" t="e">
        <f>#REF!+#REF!+#REF!+#REF!</f>
        <v>#REF!</v>
      </c>
      <c r="N101" s="39"/>
      <c r="O101" s="51"/>
      <c r="P101" s="51"/>
      <c r="Q101" s="51"/>
      <c r="R101" s="51"/>
      <c r="S101" s="52"/>
      <c r="T101" s="54"/>
    </row>
    <row r="102" s="3" customFormat="1" ht="95" hidden="1" customHeight="1" spans="1:20">
      <c r="A102" s="20">
        <v>74</v>
      </c>
      <c r="B102" s="20" t="s">
        <v>206</v>
      </c>
      <c r="C102" s="20" t="s">
        <v>29</v>
      </c>
      <c r="D102" s="20">
        <v>1</v>
      </c>
      <c r="E102" s="20" t="s">
        <v>207</v>
      </c>
      <c r="F102" s="27">
        <f t="shared" si="10"/>
        <v>151.06</v>
      </c>
      <c r="G102" s="32">
        <v>0</v>
      </c>
      <c r="H102" s="32">
        <v>0</v>
      </c>
      <c r="I102" s="32">
        <v>0</v>
      </c>
      <c r="J102" s="32">
        <v>151.06</v>
      </c>
      <c r="K102" s="38">
        <v>0</v>
      </c>
      <c r="L102" s="38">
        <v>0</v>
      </c>
      <c r="M102" s="39" t="e">
        <f>#REF!+#REF!+#REF!+#REF!</f>
        <v>#REF!</v>
      </c>
      <c r="N102" s="39"/>
      <c r="O102" s="51"/>
      <c r="P102" s="51"/>
      <c r="Q102" s="51"/>
      <c r="R102" s="51"/>
      <c r="S102" s="52"/>
      <c r="T102" s="52"/>
    </row>
    <row r="103" s="4" customFormat="1" ht="95" hidden="1" customHeight="1" spans="1:20">
      <c r="A103" s="53">
        <v>75</v>
      </c>
      <c r="B103" s="20" t="s">
        <v>208</v>
      </c>
      <c r="C103" s="20" t="s">
        <v>72</v>
      </c>
      <c r="D103" s="20">
        <v>1</v>
      </c>
      <c r="E103" s="20" t="s">
        <v>209</v>
      </c>
      <c r="F103" s="27">
        <f t="shared" si="10"/>
        <v>181.39</v>
      </c>
      <c r="G103" s="32">
        <v>0</v>
      </c>
      <c r="H103" s="32">
        <v>0</v>
      </c>
      <c r="I103" s="32">
        <v>0</v>
      </c>
      <c r="J103" s="32">
        <v>181.39</v>
      </c>
      <c r="K103" s="38">
        <v>0</v>
      </c>
      <c r="L103" s="38">
        <v>0</v>
      </c>
      <c r="M103" s="39" t="e">
        <f>#REF!+#REF!+#REF!+#REF!</f>
        <v>#REF!</v>
      </c>
      <c r="N103" s="39"/>
      <c r="O103" s="51"/>
      <c r="P103" s="51"/>
      <c r="Q103" s="51"/>
      <c r="R103" s="51"/>
      <c r="S103" s="52"/>
      <c r="T103" s="54"/>
    </row>
    <row r="104" s="4" customFormat="1" ht="95" hidden="1" customHeight="1" spans="1:20">
      <c r="A104" s="53">
        <v>76</v>
      </c>
      <c r="B104" s="20" t="s">
        <v>210</v>
      </c>
      <c r="C104" s="20" t="s">
        <v>72</v>
      </c>
      <c r="D104" s="20">
        <v>1</v>
      </c>
      <c r="E104" s="20" t="s">
        <v>211</v>
      </c>
      <c r="F104" s="27">
        <f t="shared" si="10"/>
        <v>3203.97</v>
      </c>
      <c r="G104" s="32">
        <v>0</v>
      </c>
      <c r="H104" s="32">
        <v>3196.11</v>
      </c>
      <c r="I104" s="32">
        <v>0</v>
      </c>
      <c r="J104" s="32">
        <v>7.86</v>
      </c>
      <c r="K104" s="38">
        <v>0</v>
      </c>
      <c r="L104" s="38">
        <v>0</v>
      </c>
      <c r="M104" s="39" t="e">
        <f>#REF!+#REF!+#REF!+#REF!</f>
        <v>#REF!</v>
      </c>
      <c r="N104" s="39"/>
      <c r="O104" s="51"/>
      <c r="P104" s="51"/>
      <c r="Q104" s="51"/>
      <c r="R104" s="51"/>
      <c r="S104" s="52"/>
      <c r="T104" s="54"/>
    </row>
    <row r="105" s="3" customFormat="1" ht="95" hidden="1" customHeight="1" spans="1:20">
      <c r="A105" s="20">
        <v>77</v>
      </c>
      <c r="B105" s="20" t="s">
        <v>212</v>
      </c>
      <c r="C105" s="20" t="s">
        <v>29</v>
      </c>
      <c r="D105" s="19">
        <v>1</v>
      </c>
      <c r="E105" s="20" t="s">
        <v>213</v>
      </c>
      <c r="F105" s="27">
        <f t="shared" si="10"/>
        <v>1051.34</v>
      </c>
      <c r="G105" s="33">
        <v>0</v>
      </c>
      <c r="H105" s="33">
        <v>1051.34</v>
      </c>
      <c r="I105" s="33">
        <v>0</v>
      </c>
      <c r="J105" s="33">
        <v>0</v>
      </c>
      <c r="K105" s="39">
        <v>0</v>
      </c>
      <c r="L105" s="39">
        <v>0</v>
      </c>
      <c r="M105" s="39" t="e">
        <f>#REF!+#REF!+#REF!+#REF!</f>
        <v>#REF!</v>
      </c>
      <c r="N105" s="39"/>
      <c r="O105" s="51"/>
      <c r="P105" s="51"/>
      <c r="Q105" s="51"/>
      <c r="R105" s="51"/>
      <c r="S105" s="52"/>
      <c r="T105" s="52"/>
    </row>
    <row r="106" s="3" customFormat="1" ht="95" hidden="1" customHeight="1" spans="1:20">
      <c r="A106" s="20">
        <v>78</v>
      </c>
      <c r="B106" s="20" t="s">
        <v>214</v>
      </c>
      <c r="C106" s="20" t="s">
        <v>29</v>
      </c>
      <c r="D106" s="19">
        <v>1</v>
      </c>
      <c r="E106" s="20" t="s">
        <v>215</v>
      </c>
      <c r="F106" s="27">
        <f t="shared" si="10"/>
        <v>305.55</v>
      </c>
      <c r="G106" s="33">
        <v>0</v>
      </c>
      <c r="H106" s="33">
        <v>11.92</v>
      </c>
      <c r="I106" s="33">
        <v>27.56</v>
      </c>
      <c r="J106" s="33">
        <v>266.07</v>
      </c>
      <c r="K106" s="38">
        <v>0</v>
      </c>
      <c r="L106" s="38">
        <v>0</v>
      </c>
      <c r="M106" s="39" t="e">
        <f>#REF!+#REF!+#REF!+#REF!</f>
        <v>#REF!</v>
      </c>
      <c r="N106" s="39"/>
      <c r="O106" s="51"/>
      <c r="P106" s="51"/>
      <c r="Q106" s="51"/>
      <c r="R106" s="51"/>
      <c r="S106" s="52"/>
      <c r="T106" s="52"/>
    </row>
    <row r="107" s="3" customFormat="1" ht="95" hidden="1" customHeight="1" spans="1:20">
      <c r="A107" s="20">
        <v>79</v>
      </c>
      <c r="B107" s="20" t="s">
        <v>216</v>
      </c>
      <c r="C107" s="20" t="s">
        <v>29</v>
      </c>
      <c r="D107" s="20">
        <v>1</v>
      </c>
      <c r="E107" s="20" t="s">
        <v>217</v>
      </c>
      <c r="F107" s="27">
        <f t="shared" si="10"/>
        <v>9078.76</v>
      </c>
      <c r="G107" s="32">
        <v>4792.37</v>
      </c>
      <c r="H107" s="32">
        <v>4286.39</v>
      </c>
      <c r="I107" s="32">
        <v>0</v>
      </c>
      <c r="J107" s="32">
        <v>0</v>
      </c>
      <c r="K107" s="38">
        <v>0</v>
      </c>
      <c r="L107" s="38">
        <v>0</v>
      </c>
      <c r="M107" s="39" t="e">
        <f>#REF!+#REF!+#REF!+#REF!</f>
        <v>#REF!</v>
      </c>
      <c r="N107" s="39"/>
      <c r="O107" s="51"/>
      <c r="P107" s="51"/>
      <c r="Q107" s="51"/>
      <c r="R107" s="51"/>
      <c r="S107" s="52"/>
      <c r="T107" s="52"/>
    </row>
    <row r="108" s="3" customFormat="1" ht="95" hidden="1" customHeight="1" spans="1:20">
      <c r="A108" s="20">
        <v>80</v>
      </c>
      <c r="B108" s="20" t="s">
        <v>218</v>
      </c>
      <c r="C108" s="20" t="s">
        <v>29</v>
      </c>
      <c r="D108" s="19">
        <v>1</v>
      </c>
      <c r="E108" s="20" t="s">
        <v>219</v>
      </c>
      <c r="F108" s="27">
        <f t="shared" si="10"/>
        <v>126.8</v>
      </c>
      <c r="G108" s="33">
        <v>0</v>
      </c>
      <c r="H108" s="33">
        <v>0</v>
      </c>
      <c r="I108" s="33">
        <v>126.8</v>
      </c>
      <c r="J108" s="33">
        <v>0</v>
      </c>
      <c r="K108" s="39">
        <v>0</v>
      </c>
      <c r="L108" s="39">
        <v>0</v>
      </c>
      <c r="M108" s="39" t="e">
        <f>#REF!+#REF!+#REF!+#REF!</f>
        <v>#REF!</v>
      </c>
      <c r="N108" s="39"/>
      <c r="O108" s="51"/>
      <c r="P108" s="51"/>
      <c r="Q108" s="51"/>
      <c r="R108" s="51"/>
      <c r="S108" s="52"/>
      <c r="T108" s="52"/>
    </row>
    <row r="109" s="3" customFormat="1" ht="47" hidden="1" customHeight="1" spans="1:20">
      <c r="A109" s="20">
        <v>81</v>
      </c>
      <c r="B109" s="20" t="s">
        <v>220</v>
      </c>
      <c r="C109" s="20" t="s">
        <v>29</v>
      </c>
      <c r="D109" s="19">
        <v>2</v>
      </c>
      <c r="E109" s="20" t="s">
        <v>221</v>
      </c>
      <c r="F109" s="29">
        <f t="shared" si="10"/>
        <v>130.69</v>
      </c>
      <c r="G109" s="33">
        <v>0</v>
      </c>
      <c r="H109" s="33">
        <v>0</v>
      </c>
      <c r="I109" s="33">
        <v>0</v>
      </c>
      <c r="J109" s="33">
        <v>130.69</v>
      </c>
      <c r="K109" s="39">
        <v>0</v>
      </c>
      <c r="L109" s="39">
        <v>0</v>
      </c>
      <c r="M109" s="47" t="e">
        <f>#REF!+#REF!+#REF!+#REF!</f>
        <v>#REF!</v>
      </c>
      <c r="N109" s="47"/>
      <c r="O109" s="51"/>
      <c r="P109" s="51"/>
      <c r="Q109" s="51"/>
      <c r="R109" s="51"/>
      <c r="S109" s="52"/>
      <c r="T109" s="52"/>
    </row>
    <row r="110" s="3" customFormat="1" ht="47" hidden="1" customHeight="1" spans="1:20">
      <c r="A110" s="20"/>
      <c r="B110" s="19"/>
      <c r="C110" s="19"/>
      <c r="D110" s="19"/>
      <c r="E110" s="20" t="s">
        <v>222</v>
      </c>
      <c r="F110" s="31"/>
      <c r="G110" s="33"/>
      <c r="H110" s="33"/>
      <c r="I110" s="33"/>
      <c r="J110" s="33"/>
      <c r="K110" s="39"/>
      <c r="L110" s="39"/>
      <c r="M110" s="49"/>
      <c r="N110" s="49"/>
      <c r="O110" s="51"/>
      <c r="P110" s="51"/>
      <c r="Q110" s="51"/>
      <c r="R110" s="51"/>
      <c r="S110" s="52"/>
      <c r="T110" s="52"/>
    </row>
    <row r="111" s="3" customFormat="1" ht="47" hidden="1" customHeight="1" spans="1:20">
      <c r="A111" s="20">
        <v>82</v>
      </c>
      <c r="B111" s="20" t="s">
        <v>223</v>
      </c>
      <c r="C111" s="20" t="s">
        <v>29</v>
      </c>
      <c r="D111" s="20">
        <v>2</v>
      </c>
      <c r="E111" s="20" t="s">
        <v>224</v>
      </c>
      <c r="F111" s="29">
        <f t="shared" ref="F111:F121" si="11">G111+H111+I111+J111</f>
        <v>1246.53</v>
      </c>
      <c r="G111" s="32">
        <v>0</v>
      </c>
      <c r="H111" s="32">
        <v>628.58</v>
      </c>
      <c r="I111" s="32">
        <v>23.74</v>
      </c>
      <c r="J111" s="32">
        <v>594.21</v>
      </c>
      <c r="K111" s="38">
        <v>0</v>
      </c>
      <c r="L111" s="38">
        <v>0</v>
      </c>
      <c r="M111" s="47" t="e">
        <f>#REF!+#REF!+#REF!+#REF!</f>
        <v>#REF!</v>
      </c>
      <c r="N111" s="47"/>
      <c r="O111" s="51"/>
      <c r="P111" s="51"/>
      <c r="Q111" s="51"/>
      <c r="R111" s="51"/>
      <c r="S111" s="52"/>
      <c r="T111" s="52"/>
    </row>
    <row r="112" s="3" customFormat="1" ht="47" hidden="1" customHeight="1" spans="1:20">
      <c r="A112" s="20"/>
      <c r="B112" s="20"/>
      <c r="C112" s="20" t="s">
        <v>29</v>
      </c>
      <c r="D112" s="20"/>
      <c r="E112" s="20" t="s">
        <v>225</v>
      </c>
      <c r="F112" s="31"/>
      <c r="G112" s="32"/>
      <c r="H112" s="32"/>
      <c r="I112" s="32"/>
      <c r="J112" s="32"/>
      <c r="K112" s="38"/>
      <c r="L112" s="38"/>
      <c r="M112" s="49"/>
      <c r="N112" s="49"/>
      <c r="O112" s="51"/>
      <c r="P112" s="51"/>
      <c r="Q112" s="51"/>
      <c r="R112" s="51"/>
      <c r="S112" s="52"/>
      <c r="T112" s="52"/>
    </row>
    <row r="113" s="3" customFormat="1" ht="95" hidden="1" customHeight="1" spans="1:20">
      <c r="A113" s="20">
        <v>83</v>
      </c>
      <c r="B113" s="20" t="s">
        <v>226</v>
      </c>
      <c r="C113" s="20" t="s">
        <v>29</v>
      </c>
      <c r="D113" s="19">
        <v>1</v>
      </c>
      <c r="E113" s="20" t="s">
        <v>227</v>
      </c>
      <c r="F113" s="27">
        <f t="shared" si="11"/>
        <v>444.71</v>
      </c>
      <c r="G113" s="33">
        <v>0</v>
      </c>
      <c r="H113" s="33">
        <v>0</v>
      </c>
      <c r="I113" s="33">
        <v>68.58</v>
      </c>
      <c r="J113" s="33">
        <v>376.13</v>
      </c>
      <c r="K113" s="38">
        <v>0</v>
      </c>
      <c r="L113" s="38">
        <v>0</v>
      </c>
      <c r="M113" s="39" t="e">
        <f>#REF!+#REF!+#REF!+#REF!</f>
        <v>#REF!</v>
      </c>
      <c r="N113" s="39"/>
      <c r="O113" s="51"/>
      <c r="P113" s="51"/>
      <c r="Q113" s="51"/>
      <c r="R113" s="51"/>
      <c r="S113" s="52"/>
      <c r="T113" s="52"/>
    </row>
    <row r="114" s="3" customFormat="1" ht="95" hidden="1" customHeight="1" spans="1:20">
      <c r="A114" s="20">
        <v>84</v>
      </c>
      <c r="B114" s="20" t="s">
        <v>228</v>
      </c>
      <c r="C114" s="20" t="s">
        <v>29</v>
      </c>
      <c r="D114" s="20">
        <v>1</v>
      </c>
      <c r="E114" s="20" t="s">
        <v>229</v>
      </c>
      <c r="F114" s="27">
        <f t="shared" si="11"/>
        <v>721.4</v>
      </c>
      <c r="G114" s="32">
        <v>0</v>
      </c>
      <c r="H114" s="32">
        <v>0</v>
      </c>
      <c r="I114" s="32">
        <v>0</v>
      </c>
      <c r="J114" s="32">
        <v>721.4</v>
      </c>
      <c r="K114" s="38">
        <v>0</v>
      </c>
      <c r="L114" s="38">
        <v>0</v>
      </c>
      <c r="M114" s="39" t="e">
        <f>#REF!+#REF!+#REF!+#REF!</f>
        <v>#REF!</v>
      </c>
      <c r="N114" s="39"/>
      <c r="O114" s="51"/>
      <c r="P114" s="51"/>
      <c r="Q114" s="51"/>
      <c r="R114" s="51"/>
      <c r="S114" s="52"/>
      <c r="T114" s="52"/>
    </row>
    <row r="115" s="3" customFormat="1" ht="95" hidden="1" customHeight="1" spans="1:20">
      <c r="A115" s="20">
        <v>85</v>
      </c>
      <c r="B115" s="20" t="s">
        <v>230</v>
      </c>
      <c r="C115" s="20" t="s">
        <v>29</v>
      </c>
      <c r="D115" s="20">
        <v>1</v>
      </c>
      <c r="E115" s="20" t="s">
        <v>229</v>
      </c>
      <c r="F115" s="27">
        <f t="shared" si="11"/>
        <v>1194.09</v>
      </c>
      <c r="G115" s="32">
        <v>0</v>
      </c>
      <c r="H115" s="32">
        <v>0</v>
      </c>
      <c r="I115" s="32">
        <v>0</v>
      </c>
      <c r="J115" s="32">
        <v>1194.09</v>
      </c>
      <c r="K115" s="38">
        <v>0</v>
      </c>
      <c r="L115" s="38">
        <v>0</v>
      </c>
      <c r="M115" s="39" t="e">
        <f>#REF!+#REF!+#REF!+#REF!</f>
        <v>#REF!</v>
      </c>
      <c r="N115" s="39"/>
      <c r="O115" s="51"/>
      <c r="P115" s="51"/>
      <c r="Q115" s="51"/>
      <c r="R115" s="51"/>
      <c r="S115" s="52"/>
      <c r="T115" s="52"/>
    </row>
    <row r="116" s="3" customFormat="1" ht="95" hidden="1" customHeight="1" spans="1:20">
      <c r="A116" s="20">
        <v>86</v>
      </c>
      <c r="B116" s="20" t="s">
        <v>231</v>
      </c>
      <c r="C116" s="20" t="s">
        <v>72</v>
      </c>
      <c r="D116" s="20">
        <v>1</v>
      </c>
      <c r="E116" s="20" t="s">
        <v>232</v>
      </c>
      <c r="F116" s="27">
        <f t="shared" si="11"/>
        <v>870.78</v>
      </c>
      <c r="G116" s="32">
        <v>0</v>
      </c>
      <c r="H116" s="32">
        <v>0</v>
      </c>
      <c r="I116" s="32">
        <v>870.78</v>
      </c>
      <c r="J116" s="32">
        <v>0</v>
      </c>
      <c r="K116" s="38">
        <v>0</v>
      </c>
      <c r="L116" s="38">
        <v>0</v>
      </c>
      <c r="M116" s="39" t="e">
        <f>#REF!+#REF!+#REF!+#REF!</f>
        <v>#REF!</v>
      </c>
      <c r="N116" s="39"/>
      <c r="O116" s="51"/>
      <c r="P116" s="51"/>
      <c r="Q116" s="51"/>
      <c r="R116" s="51"/>
      <c r="S116" s="52"/>
      <c r="T116" s="52"/>
    </row>
    <row r="117" s="3" customFormat="1" ht="117" hidden="1" customHeight="1" spans="1:20">
      <c r="A117" s="20">
        <v>87</v>
      </c>
      <c r="B117" s="20" t="s">
        <v>233</v>
      </c>
      <c r="C117" s="20" t="s">
        <v>29</v>
      </c>
      <c r="D117" s="20">
        <v>1</v>
      </c>
      <c r="E117" s="20" t="s">
        <v>234</v>
      </c>
      <c r="F117" s="27">
        <f t="shared" si="11"/>
        <v>274.37</v>
      </c>
      <c r="G117" s="32">
        <v>0</v>
      </c>
      <c r="H117" s="32">
        <v>0</v>
      </c>
      <c r="I117" s="32">
        <f>0+274.37</f>
        <v>274.37</v>
      </c>
      <c r="J117" s="32">
        <f>274.37-274.37</f>
        <v>0</v>
      </c>
      <c r="K117" s="38">
        <v>0</v>
      </c>
      <c r="L117" s="38">
        <v>0</v>
      </c>
      <c r="M117" s="39" t="e">
        <f>#REF!+#REF!+#REF!+#REF!</f>
        <v>#REF!</v>
      </c>
      <c r="N117" s="38" t="s">
        <v>235</v>
      </c>
      <c r="O117" s="51"/>
      <c r="P117" s="51"/>
      <c r="Q117" s="51"/>
      <c r="R117" s="51"/>
      <c r="S117" s="52"/>
      <c r="T117" s="52"/>
    </row>
    <row r="118" s="3" customFormat="1" ht="95" hidden="1" customHeight="1" spans="1:20">
      <c r="A118" s="20">
        <v>88</v>
      </c>
      <c r="B118" s="20" t="s">
        <v>236</v>
      </c>
      <c r="C118" s="20" t="s">
        <v>29</v>
      </c>
      <c r="D118" s="20">
        <v>1</v>
      </c>
      <c r="E118" s="20" t="s">
        <v>237</v>
      </c>
      <c r="F118" s="27">
        <f t="shared" si="11"/>
        <v>625.72</v>
      </c>
      <c r="G118" s="32">
        <v>0</v>
      </c>
      <c r="H118" s="32">
        <v>0</v>
      </c>
      <c r="I118" s="32">
        <v>0</v>
      </c>
      <c r="J118" s="32">
        <v>625.72</v>
      </c>
      <c r="K118" s="38">
        <v>0</v>
      </c>
      <c r="L118" s="38">
        <v>0</v>
      </c>
      <c r="M118" s="39" t="e">
        <f>#REF!+#REF!+#REF!+#REF!</f>
        <v>#REF!</v>
      </c>
      <c r="N118" s="38" t="s">
        <v>238</v>
      </c>
      <c r="O118" s="51"/>
      <c r="P118" s="51"/>
      <c r="Q118" s="51"/>
      <c r="R118" s="51"/>
      <c r="S118" s="52"/>
      <c r="T118" s="52"/>
    </row>
    <row r="119" s="3" customFormat="1" ht="95" hidden="1" customHeight="1" spans="1:20">
      <c r="A119" s="20">
        <v>89</v>
      </c>
      <c r="B119" s="20" t="s">
        <v>239</v>
      </c>
      <c r="C119" s="20" t="s">
        <v>72</v>
      </c>
      <c r="D119" s="19">
        <v>1</v>
      </c>
      <c r="E119" s="20" t="s">
        <v>240</v>
      </c>
      <c r="F119" s="27">
        <f t="shared" si="11"/>
        <v>168.84</v>
      </c>
      <c r="G119" s="33">
        <v>0</v>
      </c>
      <c r="H119" s="33">
        <v>0</v>
      </c>
      <c r="I119" s="33">
        <v>0</v>
      </c>
      <c r="J119" s="33">
        <v>168.84</v>
      </c>
      <c r="K119" s="39">
        <v>0</v>
      </c>
      <c r="L119" s="39">
        <v>0</v>
      </c>
      <c r="M119" s="39" t="e">
        <f>#REF!+#REF!+#REF!+#REF!</f>
        <v>#REF!</v>
      </c>
      <c r="N119" s="39"/>
      <c r="O119" s="51"/>
      <c r="P119" s="51"/>
      <c r="Q119" s="51"/>
      <c r="R119" s="51"/>
      <c r="S119" s="52"/>
      <c r="T119" s="52"/>
    </row>
    <row r="120" s="3" customFormat="1" ht="95" hidden="1" customHeight="1" spans="1:20">
      <c r="A120" s="20">
        <v>90</v>
      </c>
      <c r="B120" s="20" t="s">
        <v>241</v>
      </c>
      <c r="C120" s="20" t="s">
        <v>29</v>
      </c>
      <c r="D120" s="20">
        <v>1</v>
      </c>
      <c r="E120" s="20" t="s">
        <v>229</v>
      </c>
      <c r="F120" s="27">
        <f t="shared" si="11"/>
        <v>784.89</v>
      </c>
      <c r="G120" s="32">
        <v>0</v>
      </c>
      <c r="H120" s="32">
        <v>0</v>
      </c>
      <c r="I120" s="32">
        <v>0</v>
      </c>
      <c r="J120" s="32">
        <v>784.89</v>
      </c>
      <c r="K120" s="38">
        <v>0</v>
      </c>
      <c r="L120" s="38">
        <v>0</v>
      </c>
      <c r="M120" s="39" t="e">
        <f>#REF!+#REF!+#REF!+#REF!</f>
        <v>#REF!</v>
      </c>
      <c r="N120" s="39"/>
      <c r="O120" s="51"/>
      <c r="P120" s="51"/>
      <c r="Q120" s="51"/>
      <c r="R120" s="51"/>
      <c r="S120" s="52"/>
      <c r="T120" s="52"/>
    </row>
    <row r="121" s="3" customFormat="1" ht="47" hidden="1" customHeight="1" spans="1:20">
      <c r="A121" s="20">
        <v>91</v>
      </c>
      <c r="B121" s="20" t="s">
        <v>242</v>
      </c>
      <c r="C121" s="20" t="s">
        <v>29</v>
      </c>
      <c r="D121" s="20">
        <v>2</v>
      </c>
      <c r="E121" s="20" t="s">
        <v>243</v>
      </c>
      <c r="F121" s="29">
        <f t="shared" si="11"/>
        <v>2349.2</v>
      </c>
      <c r="G121" s="32">
        <v>0</v>
      </c>
      <c r="H121" s="32">
        <v>2112.9</v>
      </c>
      <c r="I121" s="32">
        <v>0</v>
      </c>
      <c r="J121" s="32">
        <v>236.3</v>
      </c>
      <c r="K121" s="38">
        <v>0</v>
      </c>
      <c r="L121" s="38">
        <v>0</v>
      </c>
      <c r="M121" s="47" t="e">
        <f>#REF!+#REF!+#REF!+#REF!</f>
        <v>#REF!</v>
      </c>
      <c r="N121" s="47"/>
      <c r="O121" s="51"/>
      <c r="P121" s="51"/>
      <c r="Q121" s="51"/>
      <c r="R121" s="51"/>
      <c r="S121" s="52"/>
      <c r="T121" s="52"/>
    </row>
    <row r="122" s="3" customFormat="1" ht="75" hidden="1" customHeight="1" spans="1:20">
      <c r="A122" s="20"/>
      <c r="B122" s="20"/>
      <c r="C122" s="20" t="s">
        <v>29</v>
      </c>
      <c r="D122" s="20"/>
      <c r="E122" s="20" t="s">
        <v>244</v>
      </c>
      <c r="F122" s="31"/>
      <c r="G122" s="32"/>
      <c r="H122" s="32"/>
      <c r="I122" s="32"/>
      <c r="J122" s="32"/>
      <c r="K122" s="38"/>
      <c r="L122" s="38"/>
      <c r="M122" s="49"/>
      <c r="N122" s="49"/>
      <c r="O122" s="51"/>
      <c r="P122" s="51"/>
      <c r="Q122" s="51"/>
      <c r="R122" s="51"/>
      <c r="S122" s="52"/>
      <c r="T122" s="52"/>
    </row>
    <row r="123" s="3" customFormat="1" ht="95" hidden="1" customHeight="1" spans="1:20">
      <c r="A123" s="20">
        <v>92</v>
      </c>
      <c r="B123" s="20" t="s">
        <v>245</v>
      </c>
      <c r="C123" s="20" t="s">
        <v>29</v>
      </c>
      <c r="D123" s="20">
        <v>1</v>
      </c>
      <c r="E123" s="20" t="s">
        <v>246</v>
      </c>
      <c r="F123" s="27">
        <f t="shared" ref="F123:F129" si="12">G123+H123+I123+J123</f>
        <v>1778.7</v>
      </c>
      <c r="G123" s="32">
        <v>0</v>
      </c>
      <c r="H123" s="32">
        <v>0</v>
      </c>
      <c r="I123" s="32">
        <v>0</v>
      </c>
      <c r="J123" s="32">
        <v>1778.7</v>
      </c>
      <c r="K123" s="38">
        <v>0</v>
      </c>
      <c r="L123" s="38">
        <v>0</v>
      </c>
      <c r="M123" s="39" t="e">
        <f>#REF!+#REF!+#REF!+#REF!</f>
        <v>#REF!</v>
      </c>
      <c r="N123" s="39"/>
      <c r="O123" s="51"/>
      <c r="P123" s="51"/>
      <c r="Q123" s="51"/>
      <c r="R123" s="51"/>
      <c r="S123" s="52"/>
      <c r="T123" s="52"/>
    </row>
    <row r="124" s="3" customFormat="1" ht="95" hidden="1" customHeight="1" spans="1:20">
      <c r="A124" s="20">
        <v>93</v>
      </c>
      <c r="B124" s="20" t="s">
        <v>247</v>
      </c>
      <c r="C124" s="20" t="s">
        <v>29</v>
      </c>
      <c r="D124" s="20">
        <v>1</v>
      </c>
      <c r="E124" s="20" t="s">
        <v>248</v>
      </c>
      <c r="F124" s="27">
        <f t="shared" si="12"/>
        <v>592.92</v>
      </c>
      <c r="G124" s="32">
        <v>0</v>
      </c>
      <c r="H124" s="32">
        <v>0</v>
      </c>
      <c r="I124" s="32">
        <v>0</v>
      </c>
      <c r="J124" s="32">
        <v>592.92</v>
      </c>
      <c r="K124" s="38">
        <v>0</v>
      </c>
      <c r="L124" s="38">
        <v>0</v>
      </c>
      <c r="M124" s="39" t="e">
        <f>#REF!+#REF!+#REF!+#REF!</f>
        <v>#REF!</v>
      </c>
      <c r="N124" s="39"/>
      <c r="O124" s="51"/>
      <c r="P124" s="51"/>
      <c r="Q124" s="51"/>
      <c r="R124" s="51"/>
      <c r="S124" s="52"/>
      <c r="T124" s="52"/>
    </row>
    <row r="125" s="3" customFormat="1" ht="95" hidden="1" customHeight="1" spans="1:20">
      <c r="A125" s="20">
        <v>94</v>
      </c>
      <c r="B125" s="20" t="s">
        <v>249</v>
      </c>
      <c r="C125" s="20" t="s">
        <v>72</v>
      </c>
      <c r="D125" s="20">
        <v>1</v>
      </c>
      <c r="E125" s="20" t="s">
        <v>240</v>
      </c>
      <c r="F125" s="27">
        <f t="shared" si="12"/>
        <v>454.51</v>
      </c>
      <c r="G125" s="32">
        <v>0</v>
      </c>
      <c r="H125" s="32">
        <v>0</v>
      </c>
      <c r="I125" s="32">
        <v>0</v>
      </c>
      <c r="J125" s="32">
        <v>454.51</v>
      </c>
      <c r="K125" s="38">
        <v>0</v>
      </c>
      <c r="L125" s="38">
        <v>0</v>
      </c>
      <c r="M125" s="39" t="e">
        <f>#REF!+#REF!+#REF!+#REF!</f>
        <v>#REF!</v>
      </c>
      <c r="N125" s="39"/>
      <c r="O125" s="51"/>
      <c r="P125" s="51"/>
      <c r="Q125" s="51"/>
      <c r="R125" s="51"/>
      <c r="S125" s="52"/>
      <c r="T125" s="52"/>
    </row>
    <row r="126" s="3" customFormat="1" ht="95" hidden="1" customHeight="1" spans="1:20">
      <c r="A126" s="20">
        <v>95</v>
      </c>
      <c r="B126" s="20" t="s">
        <v>250</v>
      </c>
      <c r="C126" s="20" t="s">
        <v>72</v>
      </c>
      <c r="D126" s="20">
        <v>1</v>
      </c>
      <c r="E126" s="20" t="s">
        <v>251</v>
      </c>
      <c r="F126" s="27">
        <f t="shared" si="12"/>
        <v>971.68</v>
      </c>
      <c r="G126" s="32">
        <v>0</v>
      </c>
      <c r="H126" s="32">
        <v>0</v>
      </c>
      <c r="I126" s="32">
        <v>0</v>
      </c>
      <c r="J126" s="32">
        <v>971.68</v>
      </c>
      <c r="K126" s="38">
        <v>0</v>
      </c>
      <c r="L126" s="38">
        <v>0</v>
      </c>
      <c r="M126" s="39" t="e">
        <f>#REF!+#REF!+#REF!+#REF!</f>
        <v>#REF!</v>
      </c>
      <c r="N126" s="39"/>
      <c r="O126" s="51"/>
      <c r="P126" s="51"/>
      <c r="Q126" s="51"/>
      <c r="R126" s="51"/>
      <c r="S126" s="52"/>
      <c r="T126" s="52"/>
    </row>
    <row r="127" s="3" customFormat="1" ht="95" hidden="1" customHeight="1" spans="1:20">
      <c r="A127" s="20">
        <v>96</v>
      </c>
      <c r="B127" s="20" t="s">
        <v>252</v>
      </c>
      <c r="C127" s="20" t="s">
        <v>72</v>
      </c>
      <c r="D127" s="20">
        <v>1</v>
      </c>
      <c r="E127" s="20" t="s">
        <v>253</v>
      </c>
      <c r="F127" s="27">
        <f t="shared" si="12"/>
        <v>466.7</v>
      </c>
      <c r="G127" s="32">
        <v>0</v>
      </c>
      <c r="H127" s="32">
        <v>0</v>
      </c>
      <c r="I127" s="32">
        <v>0</v>
      </c>
      <c r="J127" s="32">
        <v>466.7</v>
      </c>
      <c r="K127" s="38">
        <v>0</v>
      </c>
      <c r="L127" s="38">
        <v>0</v>
      </c>
      <c r="M127" s="39" t="e">
        <f>#REF!+#REF!+#REF!+#REF!</f>
        <v>#REF!</v>
      </c>
      <c r="N127" s="39"/>
      <c r="O127" s="51"/>
      <c r="P127" s="51"/>
      <c r="Q127" s="51"/>
      <c r="R127" s="51"/>
      <c r="S127" s="52"/>
      <c r="T127" s="52"/>
    </row>
    <row r="128" s="3" customFormat="1" ht="95" hidden="1" customHeight="1" spans="1:20">
      <c r="A128" s="20">
        <v>97</v>
      </c>
      <c r="B128" s="20" t="s">
        <v>254</v>
      </c>
      <c r="C128" s="20" t="s">
        <v>72</v>
      </c>
      <c r="D128" s="20">
        <v>1</v>
      </c>
      <c r="E128" s="20" t="s">
        <v>255</v>
      </c>
      <c r="F128" s="27">
        <f t="shared" si="12"/>
        <v>438.93</v>
      </c>
      <c r="G128" s="32">
        <v>0</v>
      </c>
      <c r="H128" s="32">
        <v>0</v>
      </c>
      <c r="I128" s="32">
        <v>0</v>
      </c>
      <c r="J128" s="32">
        <v>438.93</v>
      </c>
      <c r="K128" s="38">
        <v>0</v>
      </c>
      <c r="L128" s="38">
        <v>0</v>
      </c>
      <c r="M128" s="39" t="e">
        <f>#REF!+#REF!+#REF!+#REF!</f>
        <v>#REF!</v>
      </c>
      <c r="N128" s="39"/>
      <c r="O128" s="51"/>
      <c r="P128" s="51"/>
      <c r="Q128" s="51"/>
      <c r="R128" s="51"/>
      <c r="S128" s="52"/>
      <c r="T128" s="52"/>
    </row>
    <row r="129" s="3" customFormat="1" ht="47" hidden="1" customHeight="1" spans="1:20">
      <c r="A129" s="20">
        <v>98</v>
      </c>
      <c r="B129" s="20" t="s">
        <v>256</v>
      </c>
      <c r="C129" s="20" t="s">
        <v>29</v>
      </c>
      <c r="D129" s="19">
        <v>2</v>
      </c>
      <c r="E129" s="20" t="s">
        <v>257</v>
      </c>
      <c r="F129" s="29">
        <f t="shared" si="12"/>
        <v>377.96</v>
      </c>
      <c r="G129" s="33">
        <v>0</v>
      </c>
      <c r="H129" s="33">
        <v>0</v>
      </c>
      <c r="I129" s="33">
        <v>0</v>
      </c>
      <c r="J129" s="33">
        <v>377.96</v>
      </c>
      <c r="K129" s="39">
        <v>0</v>
      </c>
      <c r="L129" s="39">
        <v>0</v>
      </c>
      <c r="M129" s="47" t="e">
        <f>#REF!+#REF!+#REF!+#REF!</f>
        <v>#REF!</v>
      </c>
      <c r="N129" s="47"/>
      <c r="O129" s="51"/>
      <c r="P129" s="51"/>
      <c r="Q129" s="51"/>
      <c r="R129" s="51"/>
      <c r="S129" s="52"/>
      <c r="T129" s="52"/>
    </row>
    <row r="130" s="3" customFormat="1" ht="47" hidden="1" customHeight="1" spans="1:20">
      <c r="A130" s="20"/>
      <c r="B130" s="19"/>
      <c r="C130" s="19"/>
      <c r="D130" s="19"/>
      <c r="E130" s="20" t="s">
        <v>258</v>
      </c>
      <c r="F130" s="31"/>
      <c r="G130" s="33"/>
      <c r="H130" s="33"/>
      <c r="I130" s="33"/>
      <c r="J130" s="33"/>
      <c r="K130" s="39"/>
      <c r="L130" s="39"/>
      <c r="M130" s="49"/>
      <c r="N130" s="49"/>
      <c r="O130" s="51"/>
      <c r="P130" s="51"/>
      <c r="Q130" s="51"/>
      <c r="R130" s="51"/>
      <c r="S130" s="52"/>
      <c r="T130" s="52"/>
    </row>
    <row r="131" s="3" customFormat="1" ht="47" hidden="1" customHeight="1" spans="1:20">
      <c r="A131" s="20">
        <v>99</v>
      </c>
      <c r="B131" s="20" t="s">
        <v>259</v>
      </c>
      <c r="C131" s="20" t="s">
        <v>72</v>
      </c>
      <c r="D131" s="19">
        <v>2</v>
      </c>
      <c r="E131" s="20" t="s">
        <v>260</v>
      </c>
      <c r="F131" s="29">
        <f t="shared" ref="F131:F138" si="13">G131+H131+I131+J131</f>
        <v>1446.64</v>
      </c>
      <c r="G131" s="33">
        <v>0</v>
      </c>
      <c r="H131" s="33">
        <v>0</v>
      </c>
      <c r="I131" s="33">
        <v>0</v>
      </c>
      <c r="J131" s="33">
        <v>1446.64</v>
      </c>
      <c r="K131" s="39">
        <v>0</v>
      </c>
      <c r="L131" s="39">
        <v>0</v>
      </c>
      <c r="M131" s="47" t="e">
        <f>#REF!+#REF!+#REF!+#REF!</f>
        <v>#REF!</v>
      </c>
      <c r="N131" s="47"/>
      <c r="O131" s="51"/>
      <c r="P131" s="51"/>
      <c r="Q131" s="51"/>
      <c r="R131" s="51"/>
      <c r="S131" s="52"/>
      <c r="T131" s="52"/>
    </row>
    <row r="132" s="3" customFormat="1" ht="47" hidden="1" customHeight="1" spans="1:20">
      <c r="A132" s="20"/>
      <c r="B132" s="19"/>
      <c r="C132" s="19"/>
      <c r="D132" s="19"/>
      <c r="E132" s="20" t="s">
        <v>261</v>
      </c>
      <c r="F132" s="31"/>
      <c r="G132" s="33"/>
      <c r="H132" s="33"/>
      <c r="I132" s="33"/>
      <c r="J132" s="33"/>
      <c r="K132" s="39"/>
      <c r="L132" s="39"/>
      <c r="M132" s="49"/>
      <c r="N132" s="49"/>
      <c r="O132" s="51"/>
      <c r="P132" s="51"/>
      <c r="Q132" s="51"/>
      <c r="R132" s="51"/>
      <c r="S132" s="52"/>
      <c r="T132" s="52"/>
    </row>
    <row r="133" s="3" customFormat="1" ht="95" hidden="1" customHeight="1" spans="1:20">
      <c r="A133" s="20">
        <v>100</v>
      </c>
      <c r="B133" s="20" t="s">
        <v>262</v>
      </c>
      <c r="C133" s="20" t="s">
        <v>72</v>
      </c>
      <c r="D133" s="19">
        <v>1</v>
      </c>
      <c r="E133" s="20" t="s">
        <v>263</v>
      </c>
      <c r="F133" s="27">
        <f t="shared" si="13"/>
        <v>722.12</v>
      </c>
      <c r="G133" s="33">
        <v>0</v>
      </c>
      <c r="H133" s="33">
        <v>0</v>
      </c>
      <c r="I133" s="33">
        <v>0</v>
      </c>
      <c r="J133" s="33">
        <v>722.12</v>
      </c>
      <c r="K133" s="39">
        <v>0</v>
      </c>
      <c r="L133" s="39">
        <v>0</v>
      </c>
      <c r="M133" s="39" t="e">
        <f>#REF!+#REF!+#REF!+#REF!</f>
        <v>#REF!</v>
      </c>
      <c r="N133" s="39"/>
      <c r="O133" s="51"/>
      <c r="P133" s="51"/>
      <c r="Q133" s="51"/>
      <c r="R133" s="51"/>
      <c r="S133" s="52"/>
      <c r="T133" s="52"/>
    </row>
    <row r="134" s="3" customFormat="1" ht="95" hidden="1" customHeight="1" spans="1:20">
      <c r="A134" s="20">
        <v>101</v>
      </c>
      <c r="B134" s="20" t="s">
        <v>264</v>
      </c>
      <c r="C134" s="20" t="s">
        <v>29</v>
      </c>
      <c r="D134" s="19">
        <v>1</v>
      </c>
      <c r="E134" s="20" t="s">
        <v>265</v>
      </c>
      <c r="F134" s="27">
        <f t="shared" si="13"/>
        <v>110.78</v>
      </c>
      <c r="G134" s="33">
        <v>0</v>
      </c>
      <c r="H134" s="33">
        <v>0</v>
      </c>
      <c r="I134" s="33">
        <v>0</v>
      </c>
      <c r="J134" s="33">
        <v>110.78</v>
      </c>
      <c r="K134" s="39">
        <v>0</v>
      </c>
      <c r="L134" s="39">
        <v>0</v>
      </c>
      <c r="M134" s="39" t="e">
        <f>#REF!+#REF!+#REF!+#REF!</f>
        <v>#REF!</v>
      </c>
      <c r="N134" s="39"/>
      <c r="O134" s="51"/>
      <c r="P134" s="51"/>
      <c r="Q134" s="51"/>
      <c r="R134" s="51"/>
      <c r="S134" s="52"/>
      <c r="T134" s="52"/>
    </row>
    <row r="135" s="3" customFormat="1" ht="95" hidden="1" customHeight="1" spans="1:20">
      <c r="A135" s="20">
        <v>102</v>
      </c>
      <c r="B135" s="20" t="s">
        <v>266</v>
      </c>
      <c r="C135" s="20" t="s">
        <v>29</v>
      </c>
      <c r="D135" s="19">
        <v>1</v>
      </c>
      <c r="E135" s="20" t="s">
        <v>267</v>
      </c>
      <c r="F135" s="27">
        <f t="shared" si="13"/>
        <v>343.71</v>
      </c>
      <c r="G135" s="33">
        <v>0</v>
      </c>
      <c r="H135" s="33">
        <v>0</v>
      </c>
      <c r="I135" s="33">
        <v>0</v>
      </c>
      <c r="J135" s="33">
        <v>343.71</v>
      </c>
      <c r="K135" s="39">
        <v>0</v>
      </c>
      <c r="L135" s="39">
        <v>0</v>
      </c>
      <c r="M135" s="39" t="e">
        <f>#REF!+#REF!+#REF!+#REF!</f>
        <v>#REF!</v>
      </c>
      <c r="N135" s="39"/>
      <c r="O135" s="51"/>
      <c r="P135" s="51"/>
      <c r="Q135" s="51"/>
      <c r="R135" s="51"/>
      <c r="S135" s="52"/>
      <c r="T135" s="52"/>
    </row>
    <row r="136" s="3" customFormat="1" ht="95" hidden="1" customHeight="1" spans="1:20">
      <c r="A136" s="20">
        <v>103</v>
      </c>
      <c r="B136" s="20" t="s">
        <v>268</v>
      </c>
      <c r="C136" s="32" t="s">
        <v>29</v>
      </c>
      <c r="D136" s="33">
        <v>1</v>
      </c>
      <c r="E136" s="20" t="s">
        <v>269</v>
      </c>
      <c r="F136" s="27">
        <f t="shared" si="13"/>
        <v>414.36</v>
      </c>
      <c r="G136" s="33">
        <v>0</v>
      </c>
      <c r="H136" s="33">
        <v>0</v>
      </c>
      <c r="I136" s="33">
        <v>0</v>
      </c>
      <c r="J136" s="33">
        <v>414.36</v>
      </c>
      <c r="K136" s="39">
        <v>0</v>
      </c>
      <c r="L136" s="39">
        <v>0</v>
      </c>
      <c r="M136" s="39" t="e">
        <f>#REF!+#REF!+#REF!+#REF!</f>
        <v>#REF!</v>
      </c>
      <c r="N136" s="39"/>
      <c r="O136" s="51"/>
      <c r="P136" s="51"/>
      <c r="Q136" s="51"/>
      <c r="R136" s="51"/>
      <c r="S136" s="52"/>
      <c r="T136" s="52"/>
    </row>
    <row r="137" s="3" customFormat="1" ht="95" hidden="1" customHeight="1" spans="1:20">
      <c r="A137" s="20">
        <v>104</v>
      </c>
      <c r="B137" s="20" t="s">
        <v>270</v>
      </c>
      <c r="C137" s="20" t="s">
        <v>29</v>
      </c>
      <c r="D137" s="19">
        <v>1</v>
      </c>
      <c r="E137" s="20" t="s">
        <v>271</v>
      </c>
      <c r="F137" s="27">
        <f t="shared" si="13"/>
        <v>1646.36</v>
      </c>
      <c r="G137" s="33">
        <v>0</v>
      </c>
      <c r="H137" s="33">
        <v>1511.28</v>
      </c>
      <c r="I137" s="33">
        <v>16.6</v>
      </c>
      <c r="J137" s="33">
        <v>118.48</v>
      </c>
      <c r="K137" s="39">
        <v>0</v>
      </c>
      <c r="L137" s="39">
        <v>0</v>
      </c>
      <c r="M137" s="39" t="e">
        <f>#REF!+#REF!+#REF!+#REF!</f>
        <v>#REF!</v>
      </c>
      <c r="N137" s="39"/>
      <c r="O137" s="51"/>
      <c r="P137" s="51"/>
      <c r="Q137" s="51"/>
      <c r="R137" s="51"/>
      <c r="S137" s="52"/>
      <c r="T137" s="52"/>
    </row>
    <row r="138" s="3" customFormat="1" ht="47" hidden="1" customHeight="1" spans="1:20">
      <c r="A138" s="20">
        <v>105</v>
      </c>
      <c r="B138" s="20" t="s">
        <v>272</v>
      </c>
      <c r="C138" s="20" t="s">
        <v>29</v>
      </c>
      <c r="D138" s="19">
        <v>2</v>
      </c>
      <c r="E138" s="20" t="s">
        <v>273</v>
      </c>
      <c r="F138" s="29">
        <f t="shared" si="13"/>
        <v>443.88</v>
      </c>
      <c r="G138" s="33">
        <v>0</v>
      </c>
      <c r="H138" s="33">
        <v>0</v>
      </c>
      <c r="I138" s="33">
        <v>0</v>
      </c>
      <c r="J138" s="33">
        <v>443.88</v>
      </c>
      <c r="K138" s="39">
        <v>0</v>
      </c>
      <c r="L138" s="39">
        <v>0</v>
      </c>
      <c r="M138" s="47" t="e">
        <f>#REF!+#REF!+#REF!+#REF!</f>
        <v>#REF!</v>
      </c>
      <c r="N138" s="47"/>
      <c r="O138" s="51"/>
      <c r="P138" s="51"/>
      <c r="Q138" s="51"/>
      <c r="R138" s="51"/>
      <c r="S138" s="52"/>
      <c r="T138" s="52"/>
    </row>
    <row r="139" s="3" customFormat="1" ht="47" hidden="1" customHeight="1" spans="1:20">
      <c r="A139" s="20"/>
      <c r="B139" s="19"/>
      <c r="C139" s="19"/>
      <c r="D139" s="19"/>
      <c r="E139" s="20" t="s">
        <v>274</v>
      </c>
      <c r="F139" s="31"/>
      <c r="G139" s="33"/>
      <c r="H139" s="33"/>
      <c r="I139" s="33"/>
      <c r="J139" s="33"/>
      <c r="K139" s="39"/>
      <c r="L139" s="39"/>
      <c r="M139" s="49"/>
      <c r="N139" s="49"/>
      <c r="O139" s="51"/>
      <c r="P139" s="51"/>
      <c r="Q139" s="51"/>
      <c r="R139" s="51"/>
      <c r="S139" s="52"/>
      <c r="T139" s="52"/>
    </row>
    <row r="140" s="3" customFormat="1" ht="95" hidden="1" customHeight="1" spans="1:20">
      <c r="A140" s="20">
        <v>106</v>
      </c>
      <c r="B140" s="20" t="s">
        <v>275</v>
      </c>
      <c r="C140" s="20" t="s">
        <v>29</v>
      </c>
      <c r="D140" s="19">
        <v>1</v>
      </c>
      <c r="E140" s="19" t="s">
        <v>276</v>
      </c>
      <c r="F140" s="27">
        <f t="shared" ref="F140:F146" si="14">G140+H140+I140+J140</f>
        <v>502.64</v>
      </c>
      <c r="G140" s="33">
        <v>0</v>
      </c>
      <c r="H140" s="33">
        <v>0</v>
      </c>
      <c r="I140" s="33">
        <v>42.47</v>
      </c>
      <c r="J140" s="33">
        <v>460.17</v>
      </c>
      <c r="K140" s="39">
        <v>0</v>
      </c>
      <c r="L140" s="39">
        <v>0</v>
      </c>
      <c r="M140" s="39" t="e">
        <f>#REF!+#REF!+#REF!+#REF!</f>
        <v>#REF!</v>
      </c>
      <c r="N140" s="39"/>
      <c r="O140" s="51"/>
      <c r="P140" s="51"/>
      <c r="Q140" s="51"/>
      <c r="R140" s="51"/>
      <c r="S140" s="52"/>
      <c r="T140" s="52"/>
    </row>
    <row r="141" s="3" customFormat="1" ht="95" hidden="1" customHeight="1" spans="1:20">
      <c r="A141" s="20">
        <v>107</v>
      </c>
      <c r="B141" s="20" t="s">
        <v>277</v>
      </c>
      <c r="C141" s="20" t="s">
        <v>72</v>
      </c>
      <c r="D141" s="19">
        <v>1</v>
      </c>
      <c r="E141" s="20" t="s">
        <v>278</v>
      </c>
      <c r="F141" s="27">
        <f t="shared" si="14"/>
        <v>311.22</v>
      </c>
      <c r="G141" s="33">
        <v>0</v>
      </c>
      <c r="H141" s="33">
        <v>0</v>
      </c>
      <c r="I141" s="33">
        <v>0</v>
      </c>
      <c r="J141" s="33">
        <v>311.22</v>
      </c>
      <c r="K141" s="39">
        <v>0</v>
      </c>
      <c r="L141" s="39">
        <v>0</v>
      </c>
      <c r="M141" s="39" t="e">
        <f>#REF!+#REF!+#REF!+#REF!</f>
        <v>#REF!</v>
      </c>
      <c r="N141" s="39"/>
      <c r="O141" s="51"/>
      <c r="P141" s="51"/>
      <c r="Q141" s="51"/>
      <c r="R141" s="51"/>
      <c r="S141" s="52"/>
      <c r="T141" s="52"/>
    </row>
    <row r="142" s="3" customFormat="1" ht="95" hidden="1" customHeight="1" spans="1:20">
      <c r="A142" s="20">
        <v>108</v>
      </c>
      <c r="B142" s="20" t="s">
        <v>279</v>
      </c>
      <c r="C142" s="20" t="s">
        <v>29</v>
      </c>
      <c r="D142" s="19">
        <v>1</v>
      </c>
      <c r="E142" s="20" t="s">
        <v>280</v>
      </c>
      <c r="F142" s="27">
        <f t="shared" si="14"/>
        <v>807.07</v>
      </c>
      <c r="G142" s="33">
        <v>0</v>
      </c>
      <c r="H142" s="33">
        <v>0</v>
      </c>
      <c r="I142" s="33">
        <v>0</v>
      </c>
      <c r="J142" s="33">
        <v>807.07</v>
      </c>
      <c r="K142" s="39">
        <v>0</v>
      </c>
      <c r="L142" s="39">
        <v>0</v>
      </c>
      <c r="M142" s="39" t="e">
        <f>#REF!+#REF!+#REF!+#REF!</f>
        <v>#REF!</v>
      </c>
      <c r="N142" s="39"/>
      <c r="O142" s="51"/>
      <c r="P142" s="51"/>
      <c r="Q142" s="51"/>
      <c r="R142" s="51"/>
      <c r="S142" s="52"/>
      <c r="T142" s="52"/>
    </row>
    <row r="143" s="3" customFormat="1" ht="95" hidden="1" customHeight="1" spans="1:20">
      <c r="A143" s="20">
        <v>109</v>
      </c>
      <c r="B143" s="20" t="s">
        <v>281</v>
      </c>
      <c r="C143" s="20" t="s">
        <v>72</v>
      </c>
      <c r="D143" s="19">
        <v>1</v>
      </c>
      <c r="E143" s="20" t="s">
        <v>282</v>
      </c>
      <c r="F143" s="27">
        <f t="shared" si="14"/>
        <v>207.96</v>
      </c>
      <c r="G143" s="33">
        <v>0</v>
      </c>
      <c r="H143" s="33">
        <v>0</v>
      </c>
      <c r="I143" s="33">
        <v>0</v>
      </c>
      <c r="J143" s="33">
        <v>207.96</v>
      </c>
      <c r="K143" s="39">
        <v>0</v>
      </c>
      <c r="L143" s="39">
        <v>0</v>
      </c>
      <c r="M143" s="39" t="e">
        <f>#REF!+#REF!+#REF!+#REF!</f>
        <v>#REF!</v>
      </c>
      <c r="N143" s="39"/>
      <c r="O143" s="51"/>
      <c r="P143" s="51"/>
      <c r="Q143" s="51"/>
      <c r="R143" s="51"/>
      <c r="S143" s="52"/>
      <c r="T143" s="52"/>
    </row>
    <row r="144" s="3" customFormat="1" ht="95" hidden="1" customHeight="1" spans="1:20">
      <c r="A144" s="20">
        <v>110</v>
      </c>
      <c r="B144" s="20" t="s">
        <v>283</v>
      </c>
      <c r="C144" s="20" t="s">
        <v>72</v>
      </c>
      <c r="D144" s="19">
        <v>1</v>
      </c>
      <c r="E144" s="20" t="s">
        <v>284</v>
      </c>
      <c r="F144" s="27">
        <f t="shared" si="14"/>
        <v>1249.55</v>
      </c>
      <c r="G144" s="33">
        <v>0</v>
      </c>
      <c r="H144" s="33">
        <v>0</v>
      </c>
      <c r="I144" s="33">
        <v>0</v>
      </c>
      <c r="J144" s="33">
        <v>1249.55</v>
      </c>
      <c r="K144" s="39">
        <v>0</v>
      </c>
      <c r="L144" s="39">
        <v>0</v>
      </c>
      <c r="M144" s="39" t="e">
        <f>#REF!+#REF!+#REF!+#REF!</f>
        <v>#REF!</v>
      </c>
      <c r="N144" s="39"/>
      <c r="O144" s="51"/>
      <c r="P144" s="51"/>
      <c r="Q144" s="51"/>
      <c r="R144" s="51"/>
      <c r="S144" s="52"/>
      <c r="T144" s="52"/>
    </row>
    <row r="145" s="3" customFormat="1" ht="95" hidden="1" customHeight="1" spans="1:20">
      <c r="A145" s="20">
        <v>111</v>
      </c>
      <c r="B145" s="20" t="s">
        <v>285</v>
      </c>
      <c r="C145" s="20" t="s">
        <v>72</v>
      </c>
      <c r="D145" s="19">
        <v>1</v>
      </c>
      <c r="E145" s="20" t="s">
        <v>286</v>
      </c>
      <c r="F145" s="27">
        <f t="shared" si="14"/>
        <v>2208.84</v>
      </c>
      <c r="G145" s="33">
        <v>0</v>
      </c>
      <c r="H145" s="33">
        <v>0</v>
      </c>
      <c r="I145" s="33">
        <v>0</v>
      </c>
      <c r="J145" s="33">
        <v>2208.84</v>
      </c>
      <c r="K145" s="39">
        <v>0</v>
      </c>
      <c r="L145" s="39">
        <v>0</v>
      </c>
      <c r="M145" s="39" t="e">
        <f>#REF!+#REF!+#REF!+#REF!</f>
        <v>#REF!</v>
      </c>
      <c r="N145" s="39"/>
      <c r="O145" s="51"/>
      <c r="P145" s="51"/>
      <c r="Q145" s="51"/>
      <c r="R145" s="51"/>
      <c r="S145" s="52"/>
      <c r="T145" s="52"/>
    </row>
    <row r="146" s="3" customFormat="1" ht="47" hidden="1" customHeight="1" spans="1:20">
      <c r="A146" s="20">
        <v>112</v>
      </c>
      <c r="B146" s="20" t="s">
        <v>287</v>
      </c>
      <c r="C146" s="20" t="s">
        <v>29</v>
      </c>
      <c r="D146" s="20">
        <v>2</v>
      </c>
      <c r="E146" s="20" t="s">
        <v>288</v>
      </c>
      <c r="F146" s="29">
        <f t="shared" si="14"/>
        <v>892.18</v>
      </c>
      <c r="G146" s="32">
        <v>0</v>
      </c>
      <c r="H146" s="32">
        <v>0</v>
      </c>
      <c r="I146" s="32">
        <v>35.26</v>
      </c>
      <c r="J146" s="32">
        <v>856.92</v>
      </c>
      <c r="K146" s="38">
        <v>0</v>
      </c>
      <c r="L146" s="38">
        <v>0</v>
      </c>
      <c r="M146" s="47" t="e">
        <f>#REF!+#REF!+#REF!+#REF!</f>
        <v>#REF!</v>
      </c>
      <c r="N146" s="47"/>
      <c r="O146" s="51"/>
      <c r="P146" s="51"/>
      <c r="Q146" s="51"/>
      <c r="R146" s="51"/>
      <c r="S146" s="52"/>
      <c r="T146" s="52"/>
    </row>
    <row r="147" s="3" customFormat="1" ht="47" hidden="1" customHeight="1" spans="1:20">
      <c r="A147" s="20"/>
      <c r="B147" s="20"/>
      <c r="C147" s="20" t="s">
        <v>29</v>
      </c>
      <c r="D147" s="20"/>
      <c r="E147" s="20" t="s">
        <v>289</v>
      </c>
      <c r="F147" s="31"/>
      <c r="G147" s="32"/>
      <c r="H147" s="32"/>
      <c r="I147" s="32"/>
      <c r="J147" s="32"/>
      <c r="K147" s="38"/>
      <c r="L147" s="38"/>
      <c r="M147" s="49"/>
      <c r="N147" s="49"/>
      <c r="O147" s="51"/>
      <c r="P147" s="51"/>
      <c r="Q147" s="51"/>
      <c r="R147" s="51"/>
      <c r="S147" s="52"/>
      <c r="T147" s="52"/>
    </row>
    <row r="148" s="3" customFormat="1" ht="95" hidden="1" customHeight="1" spans="1:20">
      <c r="A148" s="20">
        <v>113</v>
      </c>
      <c r="B148" s="20" t="s">
        <v>290</v>
      </c>
      <c r="C148" s="32" t="s">
        <v>29</v>
      </c>
      <c r="D148" s="33">
        <v>1</v>
      </c>
      <c r="E148" s="20" t="s">
        <v>291</v>
      </c>
      <c r="F148" s="27">
        <f t="shared" ref="F148:F154" si="15">G148+H148+I148+J148</f>
        <v>882.8</v>
      </c>
      <c r="G148" s="33">
        <v>0</v>
      </c>
      <c r="H148" s="33">
        <v>0</v>
      </c>
      <c r="I148" s="33">
        <v>0</v>
      </c>
      <c r="J148" s="33">
        <v>882.8</v>
      </c>
      <c r="K148" s="39">
        <v>0</v>
      </c>
      <c r="L148" s="39">
        <v>0</v>
      </c>
      <c r="M148" s="39" t="e">
        <f>#REF!+#REF!+#REF!+#REF!</f>
        <v>#REF!</v>
      </c>
      <c r="N148" s="39"/>
      <c r="O148" s="51"/>
      <c r="P148" s="51"/>
      <c r="Q148" s="51"/>
      <c r="R148" s="51"/>
      <c r="S148" s="52"/>
      <c r="T148" s="52"/>
    </row>
    <row r="149" s="3" customFormat="1" ht="95" hidden="1" customHeight="1" spans="1:20">
      <c r="A149" s="20">
        <v>114</v>
      </c>
      <c r="B149" s="20" t="s">
        <v>292</v>
      </c>
      <c r="C149" s="32" t="s">
        <v>29</v>
      </c>
      <c r="D149" s="33">
        <v>1</v>
      </c>
      <c r="E149" s="20" t="s">
        <v>293</v>
      </c>
      <c r="F149" s="27">
        <f t="shared" si="15"/>
        <v>179.19</v>
      </c>
      <c r="G149" s="33">
        <v>0</v>
      </c>
      <c r="H149" s="33">
        <v>0</v>
      </c>
      <c r="I149" s="33">
        <v>179.19</v>
      </c>
      <c r="J149" s="33">
        <v>0</v>
      </c>
      <c r="K149" s="39">
        <v>0</v>
      </c>
      <c r="L149" s="39">
        <v>0</v>
      </c>
      <c r="M149" s="39" t="e">
        <f>#REF!+#REF!+#REF!+#REF!</f>
        <v>#REF!</v>
      </c>
      <c r="N149" s="39"/>
      <c r="O149" s="51"/>
      <c r="P149" s="51"/>
      <c r="Q149" s="51"/>
      <c r="R149" s="51"/>
      <c r="S149" s="52"/>
      <c r="T149" s="52"/>
    </row>
    <row r="150" s="3" customFormat="1" ht="95" hidden="1" customHeight="1" spans="1:20">
      <c r="A150" s="20">
        <v>115</v>
      </c>
      <c r="B150" s="20" t="s">
        <v>294</v>
      </c>
      <c r="C150" s="20" t="s">
        <v>29</v>
      </c>
      <c r="D150" s="19">
        <v>1</v>
      </c>
      <c r="E150" s="20" t="s">
        <v>295</v>
      </c>
      <c r="F150" s="27">
        <f t="shared" si="15"/>
        <v>814.54</v>
      </c>
      <c r="G150" s="33">
        <v>0</v>
      </c>
      <c r="H150" s="33">
        <v>0</v>
      </c>
      <c r="I150" s="33">
        <v>5.92</v>
      </c>
      <c r="J150" s="33">
        <v>808.62</v>
      </c>
      <c r="K150" s="39">
        <v>0</v>
      </c>
      <c r="L150" s="39">
        <v>0</v>
      </c>
      <c r="M150" s="39" t="e">
        <f>#REF!+#REF!+#REF!+#REF!</f>
        <v>#REF!</v>
      </c>
      <c r="N150" s="39"/>
      <c r="O150" s="51"/>
      <c r="P150" s="51"/>
      <c r="Q150" s="51"/>
      <c r="R150" s="51"/>
      <c r="S150" s="52"/>
      <c r="T150" s="52"/>
    </row>
    <row r="151" s="3" customFormat="1" ht="95" hidden="1" customHeight="1" spans="1:20">
      <c r="A151" s="20">
        <v>116</v>
      </c>
      <c r="B151" s="20" t="s">
        <v>296</v>
      </c>
      <c r="C151" s="20" t="s">
        <v>72</v>
      </c>
      <c r="D151" s="20">
        <v>1</v>
      </c>
      <c r="E151" s="20" t="s">
        <v>297</v>
      </c>
      <c r="F151" s="27">
        <f t="shared" si="15"/>
        <v>111.5</v>
      </c>
      <c r="G151" s="32">
        <v>0</v>
      </c>
      <c r="H151" s="32">
        <v>0</v>
      </c>
      <c r="I151" s="32">
        <v>0</v>
      </c>
      <c r="J151" s="32">
        <v>111.5</v>
      </c>
      <c r="K151" s="38">
        <v>0</v>
      </c>
      <c r="L151" s="38">
        <v>0</v>
      </c>
      <c r="M151" s="39" t="e">
        <f>#REF!+#REF!+#REF!+#REF!</f>
        <v>#REF!</v>
      </c>
      <c r="N151" s="39"/>
      <c r="O151" s="51"/>
      <c r="P151" s="51"/>
      <c r="Q151" s="51"/>
      <c r="R151" s="51"/>
      <c r="S151" s="52"/>
      <c r="T151" s="52"/>
    </row>
    <row r="152" s="3" customFormat="1" ht="95" hidden="1" customHeight="1" spans="1:20">
      <c r="A152" s="20">
        <v>117</v>
      </c>
      <c r="B152" s="20" t="s">
        <v>298</v>
      </c>
      <c r="C152" s="20" t="s">
        <v>29</v>
      </c>
      <c r="D152" s="19">
        <v>1</v>
      </c>
      <c r="E152" s="20" t="s">
        <v>299</v>
      </c>
      <c r="F152" s="27">
        <f t="shared" si="15"/>
        <v>411.15</v>
      </c>
      <c r="G152" s="33">
        <v>0</v>
      </c>
      <c r="H152" s="33">
        <v>0</v>
      </c>
      <c r="I152" s="33">
        <v>0</v>
      </c>
      <c r="J152" s="33">
        <v>411.15</v>
      </c>
      <c r="K152" s="39">
        <v>0</v>
      </c>
      <c r="L152" s="39">
        <v>0</v>
      </c>
      <c r="M152" s="39" t="e">
        <f>#REF!+#REF!+#REF!+#REF!</f>
        <v>#REF!</v>
      </c>
      <c r="N152" s="39"/>
      <c r="O152" s="51"/>
      <c r="P152" s="51"/>
      <c r="Q152" s="51"/>
      <c r="R152" s="51"/>
      <c r="S152" s="52"/>
      <c r="T152" s="52"/>
    </row>
    <row r="153" s="3" customFormat="1" ht="95" hidden="1" customHeight="1" spans="1:20">
      <c r="A153" s="20">
        <v>118</v>
      </c>
      <c r="B153" s="20" t="s">
        <v>300</v>
      </c>
      <c r="C153" s="20" t="s">
        <v>29</v>
      </c>
      <c r="D153" s="19">
        <v>1</v>
      </c>
      <c r="E153" s="20" t="s">
        <v>301</v>
      </c>
      <c r="F153" s="27">
        <f t="shared" si="15"/>
        <v>1838.03</v>
      </c>
      <c r="G153" s="33">
        <v>0</v>
      </c>
      <c r="H153" s="33">
        <v>0</v>
      </c>
      <c r="I153" s="33">
        <v>0</v>
      </c>
      <c r="J153" s="33">
        <f>1849.15-11.12</f>
        <v>1838.03</v>
      </c>
      <c r="K153" s="39">
        <v>0</v>
      </c>
      <c r="L153" s="39">
        <v>0</v>
      </c>
      <c r="M153" s="39" t="e">
        <f>#REF!+#REF!+#REF!+#REF!</f>
        <v>#REF!</v>
      </c>
      <c r="N153" s="39"/>
      <c r="O153" s="51"/>
      <c r="P153" s="51"/>
      <c r="Q153" s="51"/>
      <c r="R153" s="51"/>
      <c r="S153" s="52"/>
      <c r="T153" s="52"/>
    </row>
    <row r="154" s="3" customFormat="1" ht="47" hidden="1" customHeight="1" spans="1:20">
      <c r="A154" s="20">
        <v>119</v>
      </c>
      <c r="B154" s="20" t="s">
        <v>302</v>
      </c>
      <c r="C154" s="20" t="s">
        <v>29</v>
      </c>
      <c r="D154" s="20">
        <v>2</v>
      </c>
      <c r="E154" s="20" t="s">
        <v>303</v>
      </c>
      <c r="F154" s="29">
        <f t="shared" si="15"/>
        <v>195.77</v>
      </c>
      <c r="G154" s="32">
        <v>0</v>
      </c>
      <c r="H154" s="32">
        <v>31.38</v>
      </c>
      <c r="I154" s="32">
        <v>0</v>
      </c>
      <c r="J154" s="32">
        <v>164.39</v>
      </c>
      <c r="K154" s="38">
        <v>0</v>
      </c>
      <c r="L154" s="38">
        <v>0</v>
      </c>
      <c r="M154" s="47" t="e">
        <f>#REF!+#REF!+#REF!+#REF!</f>
        <v>#REF!</v>
      </c>
      <c r="N154" s="47"/>
      <c r="O154" s="51"/>
      <c r="P154" s="51"/>
      <c r="Q154" s="51"/>
      <c r="R154" s="51"/>
      <c r="S154" s="52"/>
      <c r="T154" s="52"/>
    </row>
    <row r="155" s="3" customFormat="1" ht="47" hidden="1" customHeight="1" spans="1:20">
      <c r="A155" s="20"/>
      <c r="B155" s="20"/>
      <c r="C155" s="20" t="s">
        <v>29</v>
      </c>
      <c r="D155" s="20"/>
      <c r="E155" s="20" t="s">
        <v>304</v>
      </c>
      <c r="F155" s="31"/>
      <c r="G155" s="32"/>
      <c r="H155" s="32"/>
      <c r="I155" s="32"/>
      <c r="J155" s="32"/>
      <c r="K155" s="38"/>
      <c r="L155" s="38"/>
      <c r="M155" s="49"/>
      <c r="N155" s="49"/>
      <c r="O155" s="51"/>
      <c r="P155" s="51"/>
      <c r="Q155" s="51"/>
      <c r="R155" s="51"/>
      <c r="S155" s="52"/>
      <c r="T155" s="52"/>
    </row>
    <row r="156" s="3" customFormat="1" ht="95" hidden="1" customHeight="1" spans="1:20">
      <c r="A156" s="20">
        <v>120</v>
      </c>
      <c r="B156" s="20" t="s">
        <v>305</v>
      </c>
      <c r="C156" s="20" t="s">
        <v>29</v>
      </c>
      <c r="D156" s="20">
        <v>1</v>
      </c>
      <c r="E156" s="20" t="s">
        <v>306</v>
      </c>
      <c r="F156" s="27">
        <f t="shared" ref="F156:F158" si="16">G156+H156+I156+J156</f>
        <v>548.18</v>
      </c>
      <c r="G156" s="32">
        <v>0</v>
      </c>
      <c r="H156" s="32">
        <v>0</v>
      </c>
      <c r="I156" s="32">
        <v>182.14</v>
      </c>
      <c r="J156" s="32">
        <v>366.04</v>
      </c>
      <c r="K156" s="38">
        <v>0</v>
      </c>
      <c r="L156" s="38">
        <v>0</v>
      </c>
      <c r="M156" s="39" t="e">
        <f>#REF!+#REF!+#REF!+#REF!</f>
        <v>#REF!</v>
      </c>
      <c r="N156" s="39"/>
      <c r="O156" s="51"/>
      <c r="P156" s="51"/>
      <c r="Q156" s="51"/>
      <c r="R156" s="51"/>
      <c r="S156" s="52"/>
      <c r="T156" s="52"/>
    </row>
    <row r="157" s="3" customFormat="1" ht="95" hidden="1" customHeight="1" spans="1:20">
      <c r="A157" s="20">
        <v>121</v>
      </c>
      <c r="B157" s="20" t="s">
        <v>307</v>
      </c>
      <c r="C157" s="20" t="s">
        <v>29</v>
      </c>
      <c r="D157" s="19">
        <v>1</v>
      </c>
      <c r="E157" s="20" t="s">
        <v>308</v>
      </c>
      <c r="F157" s="27">
        <f t="shared" si="16"/>
        <v>160.88</v>
      </c>
      <c r="G157" s="33">
        <v>0</v>
      </c>
      <c r="H157" s="33">
        <v>0</v>
      </c>
      <c r="I157" s="33">
        <v>160.88</v>
      </c>
      <c r="J157" s="33">
        <v>0</v>
      </c>
      <c r="K157" s="39">
        <v>0</v>
      </c>
      <c r="L157" s="39">
        <v>0</v>
      </c>
      <c r="M157" s="39" t="e">
        <f>#REF!+#REF!+#REF!+#REF!</f>
        <v>#REF!</v>
      </c>
      <c r="N157" s="39"/>
      <c r="O157" s="51"/>
      <c r="P157" s="51"/>
      <c r="Q157" s="51"/>
      <c r="R157" s="51"/>
      <c r="S157" s="52"/>
      <c r="T157" s="52"/>
    </row>
    <row r="158" s="3" customFormat="1" ht="47" hidden="1" customHeight="1" spans="1:20">
      <c r="A158" s="20">
        <v>122</v>
      </c>
      <c r="B158" s="20" t="s">
        <v>309</v>
      </c>
      <c r="C158" s="20" t="s">
        <v>29</v>
      </c>
      <c r="D158" s="19">
        <v>2</v>
      </c>
      <c r="E158" s="20" t="s">
        <v>310</v>
      </c>
      <c r="F158" s="29">
        <f t="shared" si="16"/>
        <v>424.43</v>
      </c>
      <c r="G158" s="33">
        <v>0</v>
      </c>
      <c r="H158" s="33">
        <v>0</v>
      </c>
      <c r="I158" s="33">
        <v>277.38</v>
      </c>
      <c r="J158" s="33">
        <v>147.05</v>
      </c>
      <c r="K158" s="39">
        <v>0</v>
      </c>
      <c r="L158" s="39">
        <v>0</v>
      </c>
      <c r="M158" s="47" t="e">
        <f>#REF!+#REF!+#REF!+#REF!</f>
        <v>#REF!</v>
      </c>
      <c r="N158" s="47"/>
      <c r="O158" s="51"/>
      <c r="P158" s="51"/>
      <c r="Q158" s="51"/>
      <c r="R158" s="51"/>
      <c r="S158" s="52"/>
      <c r="T158" s="52"/>
    </row>
    <row r="159" s="3" customFormat="1" ht="47" hidden="1" customHeight="1" spans="1:20">
      <c r="A159" s="20"/>
      <c r="B159" s="19"/>
      <c r="C159" s="19"/>
      <c r="D159" s="19"/>
      <c r="E159" s="20" t="s">
        <v>311</v>
      </c>
      <c r="F159" s="31"/>
      <c r="G159" s="33"/>
      <c r="H159" s="33"/>
      <c r="I159" s="33"/>
      <c r="J159" s="33"/>
      <c r="K159" s="39"/>
      <c r="L159" s="39"/>
      <c r="M159" s="49"/>
      <c r="N159" s="49"/>
      <c r="O159" s="51"/>
      <c r="P159" s="51"/>
      <c r="Q159" s="51"/>
      <c r="R159" s="51"/>
      <c r="S159" s="52"/>
      <c r="T159" s="52"/>
    </row>
    <row r="160" s="3" customFormat="1" ht="95" hidden="1" customHeight="1" spans="1:20">
      <c r="A160" s="20">
        <v>123</v>
      </c>
      <c r="B160" s="20" t="s">
        <v>312</v>
      </c>
      <c r="C160" s="20" t="s">
        <v>29</v>
      </c>
      <c r="D160" s="20">
        <v>1</v>
      </c>
      <c r="E160" s="20" t="s">
        <v>313</v>
      </c>
      <c r="F160" s="27">
        <f t="shared" ref="F160:F169" si="17">G160+H160+I160+J160</f>
        <v>1284.4</v>
      </c>
      <c r="G160" s="32">
        <v>0</v>
      </c>
      <c r="H160" s="32">
        <v>1284.4</v>
      </c>
      <c r="I160" s="32">
        <v>0</v>
      </c>
      <c r="J160" s="32">
        <v>0</v>
      </c>
      <c r="K160" s="38">
        <v>0</v>
      </c>
      <c r="L160" s="38">
        <v>0</v>
      </c>
      <c r="M160" s="39" t="e">
        <f>#REF!+#REF!+#REF!+#REF!</f>
        <v>#REF!</v>
      </c>
      <c r="N160" s="39"/>
      <c r="O160" s="51"/>
      <c r="P160" s="51"/>
      <c r="Q160" s="51"/>
      <c r="R160" s="51"/>
      <c r="S160" s="52"/>
      <c r="T160" s="52"/>
    </row>
    <row r="161" s="3" customFormat="1" ht="47" hidden="1" customHeight="1" spans="1:20">
      <c r="A161" s="20">
        <v>124</v>
      </c>
      <c r="B161" s="20" t="s">
        <v>314</v>
      </c>
      <c r="C161" s="20" t="s">
        <v>29</v>
      </c>
      <c r="D161" s="19">
        <v>3</v>
      </c>
      <c r="E161" s="20" t="s">
        <v>315</v>
      </c>
      <c r="F161" s="29">
        <f t="shared" si="17"/>
        <v>3451.73</v>
      </c>
      <c r="G161" s="33">
        <v>0</v>
      </c>
      <c r="H161" s="33">
        <v>2110.09</v>
      </c>
      <c r="I161" s="33">
        <v>0</v>
      </c>
      <c r="J161" s="33">
        <v>1341.64</v>
      </c>
      <c r="K161" s="39">
        <v>0</v>
      </c>
      <c r="L161" s="39">
        <v>0</v>
      </c>
      <c r="M161" s="47" t="e">
        <f>#REF!+#REF!+#REF!+#REF!</f>
        <v>#REF!</v>
      </c>
      <c r="N161" s="47"/>
      <c r="O161" s="51"/>
      <c r="P161" s="51"/>
      <c r="Q161" s="51"/>
      <c r="R161" s="51"/>
      <c r="S161" s="52"/>
      <c r="T161" s="52"/>
    </row>
    <row r="162" s="3" customFormat="1" ht="47" hidden="1" customHeight="1" spans="1:20">
      <c r="A162" s="20"/>
      <c r="B162" s="19"/>
      <c r="C162" s="19"/>
      <c r="D162" s="19"/>
      <c r="E162" s="20" t="s">
        <v>316</v>
      </c>
      <c r="F162" s="30"/>
      <c r="G162" s="33"/>
      <c r="H162" s="33"/>
      <c r="I162" s="33"/>
      <c r="J162" s="33"/>
      <c r="K162" s="39"/>
      <c r="L162" s="39"/>
      <c r="M162" s="48"/>
      <c r="N162" s="48"/>
      <c r="O162" s="51"/>
      <c r="P162" s="51"/>
      <c r="Q162" s="51"/>
      <c r="R162" s="51"/>
      <c r="S162" s="52"/>
      <c r="T162" s="52"/>
    </row>
    <row r="163" s="3" customFormat="1" ht="47" hidden="1" customHeight="1" spans="1:20">
      <c r="A163" s="20"/>
      <c r="B163" s="19"/>
      <c r="C163" s="19"/>
      <c r="D163" s="19"/>
      <c r="E163" s="20" t="s">
        <v>317</v>
      </c>
      <c r="F163" s="31"/>
      <c r="G163" s="33"/>
      <c r="H163" s="33"/>
      <c r="I163" s="33"/>
      <c r="J163" s="33"/>
      <c r="K163" s="39"/>
      <c r="L163" s="39"/>
      <c r="M163" s="49"/>
      <c r="N163" s="49"/>
      <c r="O163" s="51"/>
      <c r="P163" s="51"/>
      <c r="Q163" s="51"/>
      <c r="R163" s="51"/>
      <c r="S163" s="52"/>
      <c r="T163" s="52"/>
    </row>
    <row r="164" s="3" customFormat="1" ht="95" hidden="1" customHeight="1" spans="1:20">
      <c r="A164" s="20">
        <v>125</v>
      </c>
      <c r="B164" s="20" t="s">
        <v>318</v>
      </c>
      <c r="C164" s="20" t="s">
        <v>29</v>
      </c>
      <c r="D164" s="19">
        <v>1</v>
      </c>
      <c r="E164" s="20" t="s">
        <v>319</v>
      </c>
      <c r="F164" s="27">
        <f t="shared" si="17"/>
        <v>197</v>
      </c>
      <c r="G164" s="33">
        <v>0</v>
      </c>
      <c r="H164" s="33">
        <v>0</v>
      </c>
      <c r="I164" s="33">
        <v>0</v>
      </c>
      <c r="J164" s="33">
        <v>197</v>
      </c>
      <c r="K164" s="39">
        <v>0</v>
      </c>
      <c r="L164" s="39">
        <v>0</v>
      </c>
      <c r="M164" s="39" t="e">
        <f>#REF!+#REF!+#REF!+#REF!</f>
        <v>#REF!</v>
      </c>
      <c r="N164" s="39"/>
      <c r="O164" s="51"/>
      <c r="P164" s="51"/>
      <c r="Q164" s="51"/>
      <c r="R164" s="51"/>
      <c r="S164" s="52"/>
      <c r="T164" s="52"/>
    </row>
    <row r="165" s="3" customFormat="1" ht="95" hidden="1" customHeight="1" spans="1:20">
      <c r="A165" s="20">
        <v>126</v>
      </c>
      <c r="B165" s="20" t="s">
        <v>320</v>
      </c>
      <c r="C165" s="20" t="s">
        <v>29</v>
      </c>
      <c r="D165" s="19">
        <v>1</v>
      </c>
      <c r="E165" s="20" t="s">
        <v>321</v>
      </c>
      <c r="F165" s="27">
        <f t="shared" si="17"/>
        <v>2436.1</v>
      </c>
      <c r="G165" s="33">
        <v>1539</v>
      </c>
      <c r="H165" s="33">
        <v>831.81</v>
      </c>
      <c r="I165" s="33">
        <f>12.16+4.96</f>
        <v>17.12</v>
      </c>
      <c r="J165" s="33">
        <f>87.82-4.96-34.69</f>
        <v>48.17</v>
      </c>
      <c r="K165" s="39">
        <v>0</v>
      </c>
      <c r="L165" s="39">
        <v>0</v>
      </c>
      <c r="M165" s="39" t="e">
        <f>#REF!+#REF!+#REF!+#REF!</f>
        <v>#REF!</v>
      </c>
      <c r="N165" s="38" t="s">
        <v>322</v>
      </c>
      <c r="O165" s="51"/>
      <c r="P165" s="51"/>
      <c r="Q165" s="51"/>
      <c r="R165" s="51"/>
      <c r="S165" s="52"/>
      <c r="T165" s="52"/>
    </row>
    <row r="166" s="3" customFormat="1" ht="95" hidden="1" customHeight="1" spans="1:20">
      <c r="A166" s="20">
        <v>127</v>
      </c>
      <c r="B166" s="20" t="s">
        <v>323</v>
      </c>
      <c r="C166" s="20" t="s">
        <v>29</v>
      </c>
      <c r="D166" s="19">
        <v>1</v>
      </c>
      <c r="E166" s="20" t="s">
        <v>324</v>
      </c>
      <c r="F166" s="27">
        <f t="shared" si="17"/>
        <v>217.23</v>
      </c>
      <c r="G166" s="33">
        <v>0</v>
      </c>
      <c r="H166" s="33">
        <v>0</v>
      </c>
      <c r="I166" s="33">
        <v>2.52</v>
      </c>
      <c r="J166" s="33">
        <v>214.71</v>
      </c>
      <c r="K166" s="39">
        <v>0</v>
      </c>
      <c r="L166" s="39">
        <v>0</v>
      </c>
      <c r="M166" s="39" t="e">
        <f>#REF!+#REF!+#REF!+#REF!</f>
        <v>#REF!</v>
      </c>
      <c r="N166" s="39"/>
      <c r="O166" s="51"/>
      <c r="P166" s="51"/>
      <c r="Q166" s="51"/>
      <c r="R166" s="51"/>
      <c r="S166" s="52"/>
      <c r="T166" s="52"/>
    </row>
    <row r="167" s="3" customFormat="1" ht="95" hidden="1" customHeight="1" spans="1:20">
      <c r="A167" s="20">
        <v>128</v>
      </c>
      <c r="B167" s="20" t="s">
        <v>325</v>
      </c>
      <c r="C167" s="20" t="s">
        <v>29</v>
      </c>
      <c r="D167" s="20">
        <v>1</v>
      </c>
      <c r="E167" s="20" t="s">
        <v>326</v>
      </c>
      <c r="F167" s="27">
        <f t="shared" si="17"/>
        <v>1267.76</v>
      </c>
      <c r="G167" s="32">
        <v>0</v>
      </c>
      <c r="H167" s="32">
        <v>1242.18</v>
      </c>
      <c r="I167" s="32">
        <v>0</v>
      </c>
      <c r="J167" s="32">
        <v>25.58</v>
      </c>
      <c r="K167" s="38">
        <v>0</v>
      </c>
      <c r="L167" s="38">
        <v>0</v>
      </c>
      <c r="M167" s="39" t="e">
        <f>#REF!+#REF!+#REF!+#REF!</f>
        <v>#REF!</v>
      </c>
      <c r="N167" s="39"/>
      <c r="O167" s="51"/>
      <c r="P167" s="51"/>
      <c r="Q167" s="51"/>
      <c r="R167" s="51"/>
      <c r="S167" s="52"/>
      <c r="T167" s="52"/>
    </row>
    <row r="168" s="3" customFormat="1" ht="95" hidden="1" customHeight="1" spans="1:20">
      <c r="A168" s="20">
        <v>129</v>
      </c>
      <c r="B168" s="20" t="s">
        <v>327</v>
      </c>
      <c r="C168" s="20" t="s">
        <v>29</v>
      </c>
      <c r="D168" s="20">
        <v>1</v>
      </c>
      <c r="E168" s="20" t="s">
        <v>328</v>
      </c>
      <c r="F168" s="27">
        <f t="shared" si="17"/>
        <v>429.47</v>
      </c>
      <c r="G168" s="32">
        <v>0</v>
      </c>
      <c r="H168" s="32">
        <v>0</v>
      </c>
      <c r="I168" s="32">
        <v>104.27</v>
      </c>
      <c r="J168" s="32">
        <v>325.2</v>
      </c>
      <c r="K168" s="38">
        <v>0</v>
      </c>
      <c r="L168" s="38">
        <v>0</v>
      </c>
      <c r="M168" s="39" t="e">
        <f>#REF!+#REF!+#REF!+#REF!</f>
        <v>#REF!</v>
      </c>
      <c r="N168" s="39"/>
      <c r="O168" s="51"/>
      <c r="P168" s="51"/>
      <c r="Q168" s="51"/>
      <c r="R168" s="51"/>
      <c r="S168" s="52"/>
      <c r="T168" s="52"/>
    </row>
    <row r="169" s="3" customFormat="1" ht="47" hidden="1" customHeight="1" spans="1:20">
      <c r="A169" s="20">
        <v>130</v>
      </c>
      <c r="B169" s="20" t="s">
        <v>329</v>
      </c>
      <c r="C169" s="20" t="s">
        <v>29</v>
      </c>
      <c r="D169" s="19">
        <v>2</v>
      </c>
      <c r="E169" s="20" t="s">
        <v>330</v>
      </c>
      <c r="F169" s="29">
        <f t="shared" si="17"/>
        <v>606.9</v>
      </c>
      <c r="G169" s="33">
        <v>0</v>
      </c>
      <c r="H169" s="33">
        <v>0</v>
      </c>
      <c r="I169" s="33">
        <v>105.28</v>
      </c>
      <c r="J169" s="33">
        <v>501.62</v>
      </c>
      <c r="K169" s="39">
        <v>0</v>
      </c>
      <c r="L169" s="39">
        <v>0</v>
      </c>
      <c r="M169" s="47" t="e">
        <f>#REF!+#REF!+#REF!+#REF!</f>
        <v>#REF!</v>
      </c>
      <c r="N169" s="47"/>
      <c r="O169" s="51"/>
      <c r="P169" s="51"/>
      <c r="Q169" s="51"/>
      <c r="R169" s="51"/>
      <c r="S169" s="52"/>
      <c r="T169" s="52"/>
    </row>
    <row r="170" s="3" customFormat="1" ht="47" hidden="1" customHeight="1" spans="1:20">
      <c r="A170" s="20"/>
      <c r="B170" s="19"/>
      <c r="C170" s="19"/>
      <c r="D170" s="19"/>
      <c r="E170" s="20" t="s">
        <v>331</v>
      </c>
      <c r="F170" s="31"/>
      <c r="G170" s="33"/>
      <c r="H170" s="33"/>
      <c r="I170" s="33"/>
      <c r="J170" s="33"/>
      <c r="K170" s="39"/>
      <c r="L170" s="39"/>
      <c r="M170" s="49"/>
      <c r="N170" s="49"/>
      <c r="O170" s="51"/>
      <c r="P170" s="51"/>
      <c r="Q170" s="51"/>
      <c r="R170" s="51"/>
      <c r="S170" s="52"/>
      <c r="T170" s="52"/>
    </row>
    <row r="171" s="3" customFormat="1" ht="95" hidden="1" customHeight="1" spans="1:20">
      <c r="A171" s="20">
        <v>131</v>
      </c>
      <c r="B171" s="20" t="s">
        <v>332</v>
      </c>
      <c r="C171" s="20" t="s">
        <v>29</v>
      </c>
      <c r="D171" s="19">
        <v>1</v>
      </c>
      <c r="E171" s="20" t="s">
        <v>333</v>
      </c>
      <c r="F171" s="27">
        <f t="shared" ref="F171:F175" si="18">G171+H171+I171+J171</f>
        <v>215.72</v>
      </c>
      <c r="G171" s="33">
        <v>0</v>
      </c>
      <c r="H171" s="33">
        <v>57.41</v>
      </c>
      <c r="I171" s="33">
        <v>0</v>
      </c>
      <c r="J171" s="33">
        <v>158.31</v>
      </c>
      <c r="K171" s="39">
        <v>0</v>
      </c>
      <c r="L171" s="39">
        <v>0</v>
      </c>
      <c r="M171" s="39" t="e">
        <f>#REF!+#REF!+#REF!+#REF!</f>
        <v>#REF!</v>
      </c>
      <c r="N171" s="39"/>
      <c r="O171" s="51"/>
      <c r="P171" s="51"/>
      <c r="Q171" s="51"/>
      <c r="R171" s="51"/>
      <c r="S171" s="52"/>
      <c r="T171" s="52"/>
    </row>
    <row r="172" s="3" customFormat="1" ht="95" hidden="1" customHeight="1" spans="1:20">
      <c r="A172" s="20">
        <v>132</v>
      </c>
      <c r="B172" s="20" t="s">
        <v>334</v>
      </c>
      <c r="C172" s="20" t="s">
        <v>29</v>
      </c>
      <c r="D172" s="20">
        <v>1</v>
      </c>
      <c r="E172" s="20" t="s">
        <v>335</v>
      </c>
      <c r="F172" s="27">
        <f t="shared" si="18"/>
        <v>305.99</v>
      </c>
      <c r="G172" s="32">
        <v>0</v>
      </c>
      <c r="H172" s="32">
        <v>0</v>
      </c>
      <c r="I172" s="32">
        <v>29.19</v>
      </c>
      <c r="J172" s="32">
        <v>276.8</v>
      </c>
      <c r="K172" s="38">
        <v>0</v>
      </c>
      <c r="L172" s="38">
        <v>0</v>
      </c>
      <c r="M172" s="39" t="e">
        <f>#REF!+#REF!+#REF!+#REF!</f>
        <v>#REF!</v>
      </c>
      <c r="N172" s="39"/>
      <c r="O172" s="51"/>
      <c r="P172" s="51"/>
      <c r="Q172" s="51"/>
      <c r="R172" s="51"/>
      <c r="S172" s="52"/>
      <c r="T172" s="52"/>
    </row>
    <row r="173" s="3" customFormat="1" ht="95" hidden="1" customHeight="1" spans="1:20">
      <c r="A173" s="20">
        <v>133</v>
      </c>
      <c r="B173" s="20" t="s">
        <v>336</v>
      </c>
      <c r="C173" s="20" t="s">
        <v>29</v>
      </c>
      <c r="D173" s="20">
        <v>1</v>
      </c>
      <c r="E173" s="20" t="s">
        <v>337</v>
      </c>
      <c r="F173" s="27">
        <f t="shared" si="18"/>
        <v>183.64</v>
      </c>
      <c r="G173" s="32">
        <v>0</v>
      </c>
      <c r="H173" s="32">
        <v>0</v>
      </c>
      <c r="I173" s="32">
        <v>0</v>
      </c>
      <c r="J173" s="32">
        <v>183.64</v>
      </c>
      <c r="K173" s="38">
        <v>0</v>
      </c>
      <c r="L173" s="38">
        <v>0</v>
      </c>
      <c r="M173" s="39" t="e">
        <f>#REF!+#REF!+#REF!+#REF!</f>
        <v>#REF!</v>
      </c>
      <c r="N173" s="39"/>
      <c r="O173" s="51"/>
      <c r="P173" s="51"/>
      <c r="Q173" s="51"/>
      <c r="R173" s="51"/>
      <c r="S173" s="52"/>
      <c r="T173" s="52"/>
    </row>
    <row r="174" s="3" customFormat="1" ht="95" hidden="1" customHeight="1" spans="1:20">
      <c r="A174" s="20">
        <v>134</v>
      </c>
      <c r="B174" s="20" t="s">
        <v>338</v>
      </c>
      <c r="C174" s="20" t="s">
        <v>29</v>
      </c>
      <c r="D174" s="19">
        <v>1</v>
      </c>
      <c r="E174" s="20" t="s">
        <v>339</v>
      </c>
      <c r="F174" s="27">
        <f t="shared" si="18"/>
        <v>299.44</v>
      </c>
      <c r="G174" s="33">
        <v>0</v>
      </c>
      <c r="H174" s="33">
        <v>299.44</v>
      </c>
      <c r="I174" s="33">
        <v>0</v>
      </c>
      <c r="J174" s="33">
        <v>0</v>
      </c>
      <c r="K174" s="39">
        <v>0</v>
      </c>
      <c r="L174" s="39">
        <v>0</v>
      </c>
      <c r="M174" s="39" t="e">
        <f>#REF!+#REF!+#REF!+#REF!</f>
        <v>#REF!</v>
      </c>
      <c r="N174" s="39"/>
      <c r="O174" s="51"/>
      <c r="P174" s="51"/>
      <c r="Q174" s="51"/>
      <c r="R174" s="51"/>
      <c r="S174" s="52"/>
      <c r="T174" s="52"/>
    </row>
    <row r="175" s="3" customFormat="1" ht="47" hidden="1" customHeight="1" spans="1:20">
      <c r="A175" s="20">
        <v>135</v>
      </c>
      <c r="B175" s="20" t="s">
        <v>340</v>
      </c>
      <c r="C175" s="20" t="s">
        <v>29</v>
      </c>
      <c r="D175" s="19">
        <v>2</v>
      </c>
      <c r="E175" s="20" t="s">
        <v>341</v>
      </c>
      <c r="F175" s="29">
        <f t="shared" si="18"/>
        <v>329.72</v>
      </c>
      <c r="G175" s="33">
        <v>0</v>
      </c>
      <c r="H175" s="33">
        <v>0</v>
      </c>
      <c r="I175" s="33">
        <v>0</v>
      </c>
      <c r="J175" s="33">
        <v>329.72</v>
      </c>
      <c r="K175" s="39">
        <v>0</v>
      </c>
      <c r="L175" s="39">
        <v>0</v>
      </c>
      <c r="M175" s="47" t="e">
        <f>#REF!+#REF!+#REF!+#REF!</f>
        <v>#REF!</v>
      </c>
      <c r="N175" s="47"/>
      <c r="O175" s="51"/>
      <c r="P175" s="51"/>
      <c r="Q175" s="51"/>
      <c r="R175" s="51"/>
      <c r="S175" s="52"/>
      <c r="T175" s="52"/>
    </row>
    <row r="176" s="3" customFormat="1" ht="47" hidden="1" customHeight="1" spans="1:20">
      <c r="A176" s="20"/>
      <c r="B176" s="19"/>
      <c r="C176" s="19"/>
      <c r="D176" s="19"/>
      <c r="E176" s="20" t="s">
        <v>342</v>
      </c>
      <c r="F176" s="31"/>
      <c r="G176" s="33"/>
      <c r="H176" s="33"/>
      <c r="I176" s="33"/>
      <c r="J176" s="33"/>
      <c r="K176" s="39"/>
      <c r="L176" s="39"/>
      <c r="M176" s="49"/>
      <c r="N176" s="49"/>
      <c r="O176" s="51"/>
      <c r="P176" s="51"/>
      <c r="Q176" s="51"/>
      <c r="R176" s="51"/>
      <c r="S176" s="52"/>
      <c r="T176" s="52"/>
    </row>
    <row r="177" s="3" customFormat="1" ht="95" hidden="1" customHeight="1" spans="1:20">
      <c r="A177" s="20">
        <v>136</v>
      </c>
      <c r="B177" s="20" t="s">
        <v>343</v>
      </c>
      <c r="C177" s="20" t="s">
        <v>29</v>
      </c>
      <c r="D177" s="20">
        <v>1</v>
      </c>
      <c r="E177" s="20" t="s">
        <v>344</v>
      </c>
      <c r="F177" s="27">
        <f t="shared" ref="F177:F192" si="19">G177+H177+I177+J177</f>
        <v>1201.83</v>
      </c>
      <c r="G177" s="32">
        <v>0</v>
      </c>
      <c r="H177" s="32">
        <v>0</v>
      </c>
      <c r="I177" s="32">
        <v>1201.83</v>
      </c>
      <c r="J177" s="32">
        <v>0</v>
      </c>
      <c r="K177" s="38">
        <v>0</v>
      </c>
      <c r="L177" s="38">
        <v>0</v>
      </c>
      <c r="M177" s="39" t="e">
        <f>#REF!+#REF!+#REF!+#REF!</f>
        <v>#REF!</v>
      </c>
      <c r="N177" s="39"/>
      <c r="O177" s="51"/>
      <c r="P177" s="51"/>
      <c r="Q177" s="51"/>
      <c r="R177" s="51"/>
      <c r="S177" s="52"/>
      <c r="T177" s="52"/>
    </row>
    <row r="178" s="3" customFormat="1" ht="95" hidden="1" customHeight="1" spans="1:20">
      <c r="A178" s="20">
        <v>137</v>
      </c>
      <c r="B178" s="20" t="s">
        <v>345</v>
      </c>
      <c r="C178" s="20" t="s">
        <v>29</v>
      </c>
      <c r="D178" s="19">
        <v>1</v>
      </c>
      <c r="E178" s="20" t="s">
        <v>346</v>
      </c>
      <c r="F178" s="27">
        <f t="shared" si="19"/>
        <v>723.09</v>
      </c>
      <c r="G178" s="33">
        <v>0</v>
      </c>
      <c r="H178" s="33">
        <v>20</v>
      </c>
      <c r="I178" s="33">
        <v>462</v>
      </c>
      <c r="J178" s="33">
        <v>241.09</v>
      </c>
      <c r="K178" s="39">
        <v>0</v>
      </c>
      <c r="L178" s="39">
        <v>0</v>
      </c>
      <c r="M178" s="39" t="e">
        <f>#REF!+#REF!+#REF!+#REF!</f>
        <v>#REF!</v>
      </c>
      <c r="N178" s="39"/>
      <c r="O178" s="51"/>
      <c r="P178" s="51"/>
      <c r="Q178" s="51"/>
      <c r="R178" s="51"/>
      <c r="S178" s="52"/>
      <c r="T178" s="52"/>
    </row>
    <row r="179" s="3" customFormat="1" ht="95" hidden="1" customHeight="1" spans="1:20">
      <c r="A179" s="20">
        <v>138</v>
      </c>
      <c r="B179" s="20" t="s">
        <v>347</v>
      </c>
      <c r="C179" s="20" t="s">
        <v>29</v>
      </c>
      <c r="D179" s="20">
        <v>1</v>
      </c>
      <c r="E179" s="20" t="s">
        <v>348</v>
      </c>
      <c r="F179" s="27">
        <f t="shared" si="19"/>
        <v>223.61</v>
      </c>
      <c r="G179" s="32">
        <v>0</v>
      </c>
      <c r="H179" s="32">
        <v>0</v>
      </c>
      <c r="I179" s="32">
        <v>0</v>
      </c>
      <c r="J179" s="32">
        <v>223.61</v>
      </c>
      <c r="K179" s="38">
        <v>0</v>
      </c>
      <c r="L179" s="38">
        <v>0</v>
      </c>
      <c r="M179" s="39" t="e">
        <f>#REF!+#REF!+#REF!+#REF!</f>
        <v>#REF!</v>
      </c>
      <c r="N179" s="39"/>
      <c r="O179" s="51"/>
      <c r="P179" s="51"/>
      <c r="Q179" s="51"/>
      <c r="R179" s="51"/>
      <c r="S179" s="52"/>
      <c r="T179" s="52"/>
    </row>
    <row r="180" s="3" customFormat="1" ht="95" hidden="1" customHeight="1" spans="1:20">
      <c r="A180" s="20">
        <v>139</v>
      </c>
      <c r="B180" s="20" t="s">
        <v>349</v>
      </c>
      <c r="C180" s="20" t="s">
        <v>72</v>
      </c>
      <c r="D180" s="19">
        <v>1</v>
      </c>
      <c r="E180" s="20" t="s">
        <v>350</v>
      </c>
      <c r="F180" s="27">
        <f t="shared" si="19"/>
        <v>105.94</v>
      </c>
      <c r="G180" s="33">
        <v>0</v>
      </c>
      <c r="H180" s="33">
        <v>0</v>
      </c>
      <c r="I180" s="33">
        <v>0</v>
      </c>
      <c r="J180" s="33">
        <v>105.94</v>
      </c>
      <c r="K180" s="39">
        <v>0</v>
      </c>
      <c r="L180" s="39">
        <v>0</v>
      </c>
      <c r="M180" s="39" t="e">
        <f>#REF!+#REF!+#REF!+#REF!</f>
        <v>#REF!</v>
      </c>
      <c r="N180" s="39"/>
      <c r="O180" s="51"/>
      <c r="P180" s="51"/>
      <c r="Q180" s="51"/>
      <c r="R180" s="51"/>
      <c r="S180" s="52"/>
      <c r="T180" s="52"/>
    </row>
    <row r="181" s="3" customFormat="1" ht="95" hidden="1" customHeight="1" spans="1:20">
      <c r="A181" s="20">
        <v>140</v>
      </c>
      <c r="B181" s="20" t="s">
        <v>351</v>
      </c>
      <c r="C181" s="20" t="s">
        <v>72</v>
      </c>
      <c r="D181" s="19">
        <v>1</v>
      </c>
      <c r="E181" s="20" t="s">
        <v>352</v>
      </c>
      <c r="F181" s="27">
        <f t="shared" si="19"/>
        <v>393.19</v>
      </c>
      <c r="G181" s="33">
        <v>0</v>
      </c>
      <c r="H181" s="33">
        <v>0</v>
      </c>
      <c r="I181" s="33">
        <v>3.09</v>
      </c>
      <c r="J181" s="33">
        <v>390.1</v>
      </c>
      <c r="K181" s="39">
        <v>0</v>
      </c>
      <c r="L181" s="39">
        <v>0</v>
      </c>
      <c r="M181" s="39" t="e">
        <f>#REF!+#REF!+#REF!+#REF!</f>
        <v>#REF!</v>
      </c>
      <c r="N181" s="39"/>
      <c r="O181" s="51"/>
      <c r="P181" s="51"/>
      <c r="Q181" s="51"/>
      <c r="R181" s="51"/>
      <c r="S181" s="52"/>
      <c r="T181" s="52"/>
    </row>
    <row r="182" s="3" customFormat="1" ht="95" hidden="1" customHeight="1" spans="1:20">
      <c r="A182" s="20">
        <v>141</v>
      </c>
      <c r="B182" s="20" t="s">
        <v>353</v>
      </c>
      <c r="C182" s="20" t="s">
        <v>29</v>
      </c>
      <c r="D182" s="19">
        <v>1</v>
      </c>
      <c r="E182" s="20" t="s">
        <v>354</v>
      </c>
      <c r="F182" s="27">
        <f t="shared" si="19"/>
        <v>369.34</v>
      </c>
      <c r="G182" s="33">
        <v>0</v>
      </c>
      <c r="H182" s="33">
        <v>0</v>
      </c>
      <c r="I182" s="33">
        <v>0</v>
      </c>
      <c r="J182" s="33">
        <v>369.34</v>
      </c>
      <c r="K182" s="39">
        <v>0</v>
      </c>
      <c r="L182" s="39">
        <v>0</v>
      </c>
      <c r="M182" s="39" t="e">
        <f>#REF!+#REF!+#REF!+#REF!</f>
        <v>#REF!</v>
      </c>
      <c r="N182" s="39"/>
      <c r="O182" s="51"/>
      <c r="P182" s="51"/>
      <c r="Q182" s="51"/>
      <c r="R182" s="51"/>
      <c r="S182" s="52"/>
      <c r="T182" s="52"/>
    </row>
    <row r="183" s="3" customFormat="1" ht="95" hidden="1" customHeight="1" spans="1:20">
      <c r="A183" s="20">
        <v>142</v>
      </c>
      <c r="B183" s="20" t="s">
        <v>355</v>
      </c>
      <c r="C183" s="20" t="s">
        <v>29</v>
      </c>
      <c r="D183" s="20">
        <v>1</v>
      </c>
      <c r="E183" s="20" t="s">
        <v>356</v>
      </c>
      <c r="F183" s="27">
        <f t="shared" si="19"/>
        <v>417.01</v>
      </c>
      <c r="G183" s="32">
        <v>0</v>
      </c>
      <c r="H183" s="32">
        <v>0</v>
      </c>
      <c r="I183" s="32">
        <v>19.11</v>
      </c>
      <c r="J183" s="32">
        <v>397.9</v>
      </c>
      <c r="K183" s="38">
        <v>0</v>
      </c>
      <c r="L183" s="38">
        <v>0</v>
      </c>
      <c r="M183" s="39" t="e">
        <f>#REF!+#REF!+#REF!+#REF!</f>
        <v>#REF!</v>
      </c>
      <c r="N183" s="39"/>
      <c r="O183" s="51"/>
      <c r="P183" s="51"/>
      <c r="Q183" s="51"/>
      <c r="R183" s="51"/>
      <c r="S183" s="52"/>
      <c r="T183" s="52"/>
    </row>
    <row r="184" s="3" customFormat="1" ht="95" hidden="1" customHeight="1" spans="1:20">
      <c r="A184" s="20">
        <v>143</v>
      </c>
      <c r="B184" s="20" t="s">
        <v>357</v>
      </c>
      <c r="C184" s="20" t="s">
        <v>29</v>
      </c>
      <c r="D184" s="20">
        <v>1</v>
      </c>
      <c r="E184" s="20" t="s">
        <v>358</v>
      </c>
      <c r="F184" s="27">
        <f t="shared" si="19"/>
        <v>782.13</v>
      </c>
      <c r="G184" s="32">
        <v>0</v>
      </c>
      <c r="H184" s="32">
        <v>0</v>
      </c>
      <c r="I184" s="32">
        <v>1.61</v>
      </c>
      <c r="J184" s="32">
        <v>780.52</v>
      </c>
      <c r="K184" s="38">
        <v>0</v>
      </c>
      <c r="L184" s="38">
        <v>0</v>
      </c>
      <c r="M184" s="39" t="e">
        <f>#REF!+#REF!+#REF!+#REF!</f>
        <v>#REF!</v>
      </c>
      <c r="N184" s="39"/>
      <c r="O184" s="51"/>
      <c r="P184" s="51"/>
      <c r="Q184" s="51"/>
      <c r="R184" s="51"/>
      <c r="S184" s="52"/>
      <c r="T184" s="52"/>
    </row>
    <row r="185" s="3" customFormat="1" ht="95" hidden="1" customHeight="1" spans="1:20">
      <c r="A185" s="20">
        <v>144</v>
      </c>
      <c r="B185" s="20" t="s">
        <v>359</v>
      </c>
      <c r="C185" s="20" t="s">
        <v>72</v>
      </c>
      <c r="D185" s="19">
        <v>1</v>
      </c>
      <c r="E185" s="20" t="s">
        <v>360</v>
      </c>
      <c r="F185" s="27">
        <f t="shared" si="19"/>
        <v>165.47</v>
      </c>
      <c r="G185" s="33">
        <v>0</v>
      </c>
      <c r="H185" s="33">
        <v>0</v>
      </c>
      <c r="I185" s="33">
        <v>0</v>
      </c>
      <c r="J185" s="33">
        <v>165.47</v>
      </c>
      <c r="K185" s="39">
        <v>0</v>
      </c>
      <c r="L185" s="39">
        <v>0</v>
      </c>
      <c r="M185" s="39" t="e">
        <f>#REF!+#REF!+#REF!+#REF!</f>
        <v>#REF!</v>
      </c>
      <c r="N185" s="39"/>
      <c r="O185" s="51"/>
      <c r="P185" s="51"/>
      <c r="Q185" s="51"/>
      <c r="R185" s="51"/>
      <c r="S185" s="52"/>
      <c r="T185" s="52"/>
    </row>
    <row r="186" s="3" customFormat="1" ht="95" hidden="1" customHeight="1" spans="1:20">
      <c r="A186" s="20">
        <v>145</v>
      </c>
      <c r="B186" s="20" t="s">
        <v>361</v>
      </c>
      <c r="C186" s="20" t="s">
        <v>29</v>
      </c>
      <c r="D186" s="19">
        <v>1</v>
      </c>
      <c r="E186" s="20" t="s">
        <v>131</v>
      </c>
      <c r="F186" s="27">
        <f t="shared" si="19"/>
        <v>156.15</v>
      </c>
      <c r="G186" s="33">
        <v>0</v>
      </c>
      <c r="H186" s="33">
        <v>0</v>
      </c>
      <c r="I186" s="33">
        <v>0</v>
      </c>
      <c r="J186" s="33">
        <f>841.1-684.95</f>
        <v>156.15</v>
      </c>
      <c r="K186" s="39">
        <v>0</v>
      </c>
      <c r="L186" s="39">
        <v>0</v>
      </c>
      <c r="M186" s="39" t="e">
        <f>#REF!+#REF!+#REF!+#REF!</f>
        <v>#REF!</v>
      </c>
      <c r="N186" s="39"/>
      <c r="O186" s="51"/>
      <c r="P186" s="51"/>
      <c r="Q186" s="51"/>
      <c r="R186" s="51"/>
      <c r="S186" s="52"/>
      <c r="T186" s="52"/>
    </row>
    <row r="187" s="3" customFormat="1" ht="95" hidden="1" customHeight="1" spans="1:20">
      <c r="A187" s="20">
        <v>146</v>
      </c>
      <c r="B187" s="20" t="s">
        <v>362</v>
      </c>
      <c r="C187" s="20" t="s">
        <v>72</v>
      </c>
      <c r="D187" s="19">
        <v>1</v>
      </c>
      <c r="E187" s="20" t="s">
        <v>363</v>
      </c>
      <c r="F187" s="27">
        <f t="shared" si="19"/>
        <v>410.87</v>
      </c>
      <c r="G187" s="33">
        <v>0</v>
      </c>
      <c r="H187" s="33">
        <v>0</v>
      </c>
      <c r="I187" s="33">
        <v>13.27</v>
      </c>
      <c r="J187" s="33">
        <v>397.6</v>
      </c>
      <c r="K187" s="39">
        <v>0</v>
      </c>
      <c r="L187" s="39">
        <v>0</v>
      </c>
      <c r="M187" s="39" t="e">
        <f>#REF!+#REF!+#REF!+#REF!</f>
        <v>#REF!</v>
      </c>
      <c r="N187" s="39"/>
      <c r="O187" s="51"/>
      <c r="P187" s="51"/>
      <c r="Q187" s="51"/>
      <c r="R187" s="51"/>
      <c r="S187" s="52"/>
      <c r="T187" s="52"/>
    </row>
    <row r="188" s="3" customFormat="1" ht="95" hidden="1" customHeight="1" spans="1:20">
      <c r="A188" s="20">
        <v>147</v>
      </c>
      <c r="B188" s="20" t="s">
        <v>364</v>
      </c>
      <c r="C188" s="20" t="s">
        <v>72</v>
      </c>
      <c r="D188" s="19">
        <v>1</v>
      </c>
      <c r="E188" s="20" t="s">
        <v>131</v>
      </c>
      <c r="F188" s="27">
        <f t="shared" si="19"/>
        <v>218.68</v>
      </c>
      <c r="G188" s="33">
        <v>0</v>
      </c>
      <c r="H188" s="33">
        <v>0</v>
      </c>
      <c r="I188" s="33">
        <v>0</v>
      </c>
      <c r="J188" s="33">
        <v>218.68</v>
      </c>
      <c r="K188" s="39">
        <v>0</v>
      </c>
      <c r="L188" s="39">
        <v>0</v>
      </c>
      <c r="M188" s="39" t="e">
        <f>#REF!+#REF!+#REF!+#REF!</f>
        <v>#REF!</v>
      </c>
      <c r="N188" s="39"/>
      <c r="O188" s="51"/>
      <c r="P188" s="51"/>
      <c r="Q188" s="51"/>
      <c r="R188" s="51"/>
      <c r="S188" s="52"/>
      <c r="T188" s="52"/>
    </row>
    <row r="189" s="3" customFormat="1" ht="95" hidden="1" customHeight="1" spans="1:20">
      <c r="A189" s="20">
        <v>148</v>
      </c>
      <c r="B189" s="20" t="s">
        <v>365</v>
      </c>
      <c r="C189" s="20" t="s">
        <v>29</v>
      </c>
      <c r="D189" s="19">
        <v>1</v>
      </c>
      <c r="E189" s="20" t="s">
        <v>366</v>
      </c>
      <c r="F189" s="27">
        <f t="shared" si="19"/>
        <v>1486.34</v>
      </c>
      <c r="G189" s="33">
        <v>0</v>
      </c>
      <c r="H189" s="33">
        <v>0</v>
      </c>
      <c r="I189" s="33">
        <v>13</v>
      </c>
      <c r="J189" s="33">
        <v>1473.34</v>
      </c>
      <c r="K189" s="39">
        <v>0</v>
      </c>
      <c r="L189" s="39">
        <v>0</v>
      </c>
      <c r="M189" s="39" t="e">
        <f>#REF!+#REF!+#REF!+#REF!</f>
        <v>#REF!</v>
      </c>
      <c r="N189" s="39"/>
      <c r="O189" s="51"/>
      <c r="P189" s="51"/>
      <c r="Q189" s="51"/>
      <c r="R189" s="51"/>
      <c r="S189" s="52"/>
      <c r="T189" s="52"/>
    </row>
    <row r="190" s="3" customFormat="1" ht="95" hidden="1" customHeight="1" spans="1:20">
      <c r="A190" s="20">
        <v>149</v>
      </c>
      <c r="B190" s="20" t="s">
        <v>367</v>
      </c>
      <c r="C190" s="20" t="s">
        <v>29</v>
      </c>
      <c r="D190" s="20">
        <v>1</v>
      </c>
      <c r="E190" s="20" t="s">
        <v>368</v>
      </c>
      <c r="F190" s="27">
        <f t="shared" si="19"/>
        <v>2277.96</v>
      </c>
      <c r="G190" s="32">
        <v>0</v>
      </c>
      <c r="H190" s="32">
        <v>2277.96</v>
      </c>
      <c r="I190" s="32">
        <v>0</v>
      </c>
      <c r="J190" s="32">
        <v>0</v>
      </c>
      <c r="K190" s="38">
        <v>0</v>
      </c>
      <c r="L190" s="38">
        <v>0</v>
      </c>
      <c r="M190" s="39" t="e">
        <f>#REF!+#REF!+#REF!+#REF!</f>
        <v>#REF!</v>
      </c>
      <c r="N190" s="39"/>
      <c r="O190" s="51"/>
      <c r="P190" s="51"/>
      <c r="Q190" s="51"/>
      <c r="R190" s="51"/>
      <c r="S190" s="52"/>
      <c r="T190" s="52"/>
    </row>
    <row r="191" s="3" customFormat="1" ht="95" hidden="1" customHeight="1" spans="1:20">
      <c r="A191" s="20">
        <v>150</v>
      </c>
      <c r="B191" s="20" t="s">
        <v>369</v>
      </c>
      <c r="C191" s="20" t="s">
        <v>29</v>
      </c>
      <c r="D191" s="20">
        <v>1</v>
      </c>
      <c r="E191" s="20" t="s">
        <v>370</v>
      </c>
      <c r="F191" s="27">
        <f t="shared" si="19"/>
        <v>746.52</v>
      </c>
      <c r="G191" s="32">
        <v>0</v>
      </c>
      <c r="H191" s="32">
        <v>0</v>
      </c>
      <c r="I191" s="32">
        <v>0</v>
      </c>
      <c r="J191" s="32">
        <v>746.52</v>
      </c>
      <c r="K191" s="38">
        <v>0</v>
      </c>
      <c r="L191" s="38">
        <v>0</v>
      </c>
      <c r="M191" s="39" t="e">
        <f>#REF!+#REF!+#REF!+#REF!</f>
        <v>#REF!</v>
      </c>
      <c r="N191" s="39"/>
      <c r="O191" s="51"/>
      <c r="P191" s="51"/>
      <c r="Q191" s="51"/>
      <c r="R191" s="51"/>
      <c r="S191" s="52"/>
      <c r="T191" s="52"/>
    </row>
    <row r="192" s="3" customFormat="1" ht="47" hidden="1" customHeight="1" spans="1:20">
      <c r="A192" s="20">
        <v>151</v>
      </c>
      <c r="B192" s="20" t="s">
        <v>371</v>
      </c>
      <c r="C192" s="20" t="s">
        <v>29</v>
      </c>
      <c r="D192" s="19">
        <v>4</v>
      </c>
      <c r="E192" s="20" t="s">
        <v>372</v>
      </c>
      <c r="F192" s="29">
        <f t="shared" si="19"/>
        <v>1614.34</v>
      </c>
      <c r="G192" s="33">
        <v>0</v>
      </c>
      <c r="H192" s="33">
        <v>184.35</v>
      </c>
      <c r="I192" s="33">
        <v>177.91</v>
      </c>
      <c r="J192" s="33">
        <v>1252.08</v>
      </c>
      <c r="K192" s="38">
        <v>0</v>
      </c>
      <c r="L192" s="38">
        <v>0</v>
      </c>
      <c r="M192" s="47" t="e">
        <f>#REF!+#REF!+#REF!+#REF!</f>
        <v>#REF!</v>
      </c>
      <c r="N192" s="47"/>
      <c r="O192" s="51"/>
      <c r="P192" s="51"/>
      <c r="Q192" s="51"/>
      <c r="R192" s="51"/>
      <c r="S192" s="52"/>
      <c r="T192" s="52"/>
    </row>
    <row r="193" s="3" customFormat="1" ht="47" hidden="1" customHeight="1" spans="1:20">
      <c r="A193" s="20"/>
      <c r="B193" s="19"/>
      <c r="C193" s="19"/>
      <c r="D193" s="19"/>
      <c r="E193" s="20" t="s">
        <v>373</v>
      </c>
      <c r="F193" s="30"/>
      <c r="G193" s="33"/>
      <c r="H193" s="33"/>
      <c r="I193" s="33"/>
      <c r="J193" s="33"/>
      <c r="K193" s="39"/>
      <c r="L193" s="39"/>
      <c r="M193" s="48"/>
      <c r="N193" s="48"/>
      <c r="O193" s="51"/>
      <c r="P193" s="51"/>
      <c r="Q193" s="51"/>
      <c r="R193" s="51"/>
      <c r="S193" s="52"/>
      <c r="T193" s="52"/>
    </row>
    <row r="194" s="3" customFormat="1" ht="47" hidden="1" customHeight="1" spans="1:20">
      <c r="A194" s="20"/>
      <c r="B194" s="19"/>
      <c r="C194" s="19"/>
      <c r="D194" s="19"/>
      <c r="E194" s="20" t="s">
        <v>374</v>
      </c>
      <c r="F194" s="30"/>
      <c r="G194" s="33"/>
      <c r="H194" s="33"/>
      <c r="I194" s="33"/>
      <c r="J194" s="33"/>
      <c r="K194" s="39"/>
      <c r="L194" s="39"/>
      <c r="M194" s="48"/>
      <c r="N194" s="48"/>
      <c r="O194" s="51"/>
      <c r="P194" s="51"/>
      <c r="Q194" s="51"/>
      <c r="R194" s="51"/>
      <c r="S194" s="52"/>
      <c r="T194" s="52"/>
    </row>
    <row r="195" s="3" customFormat="1" ht="47" hidden="1" customHeight="1" spans="1:20">
      <c r="A195" s="20"/>
      <c r="B195" s="19"/>
      <c r="C195" s="19"/>
      <c r="D195" s="19"/>
      <c r="E195" s="20" t="s">
        <v>375</v>
      </c>
      <c r="F195" s="31"/>
      <c r="G195" s="33"/>
      <c r="H195" s="33"/>
      <c r="I195" s="33"/>
      <c r="J195" s="33"/>
      <c r="K195" s="39"/>
      <c r="L195" s="39"/>
      <c r="M195" s="49"/>
      <c r="N195" s="49"/>
      <c r="O195" s="51"/>
      <c r="P195" s="51"/>
      <c r="Q195" s="51"/>
      <c r="R195" s="51"/>
      <c r="S195" s="52"/>
      <c r="T195" s="52"/>
    </row>
    <row r="196" s="3" customFormat="1" ht="95" hidden="1" customHeight="1" spans="1:20">
      <c r="A196" s="20">
        <v>152</v>
      </c>
      <c r="B196" s="20" t="s">
        <v>376</v>
      </c>
      <c r="C196" s="20" t="s">
        <v>72</v>
      </c>
      <c r="D196" s="19">
        <v>1</v>
      </c>
      <c r="E196" s="20" t="s">
        <v>377</v>
      </c>
      <c r="F196" s="27">
        <f t="shared" ref="F196:F213" si="20">G196+H196+I196+J196</f>
        <v>5509.42</v>
      </c>
      <c r="G196" s="33">
        <v>2185</v>
      </c>
      <c r="H196" s="33">
        <v>3302.75</v>
      </c>
      <c r="I196" s="33">
        <v>1.32</v>
      </c>
      <c r="J196" s="33">
        <v>20.35</v>
      </c>
      <c r="K196" s="39">
        <v>0</v>
      </c>
      <c r="L196" s="39">
        <v>0</v>
      </c>
      <c r="M196" s="39" t="e">
        <f>#REF!+#REF!+#REF!+#REF!</f>
        <v>#REF!</v>
      </c>
      <c r="N196" s="39"/>
      <c r="O196" s="51"/>
      <c r="P196" s="51"/>
      <c r="Q196" s="51"/>
      <c r="R196" s="51"/>
      <c r="S196" s="52"/>
      <c r="T196" s="52"/>
    </row>
    <row r="197" s="3" customFormat="1" ht="95" hidden="1" customHeight="1" spans="1:20">
      <c r="A197" s="20">
        <v>153</v>
      </c>
      <c r="B197" s="20" t="s">
        <v>378</v>
      </c>
      <c r="C197" s="20" t="s">
        <v>72</v>
      </c>
      <c r="D197" s="19">
        <v>1</v>
      </c>
      <c r="E197" s="20" t="s">
        <v>379</v>
      </c>
      <c r="F197" s="27">
        <f t="shared" si="20"/>
        <v>1157.48</v>
      </c>
      <c r="G197" s="33">
        <v>0</v>
      </c>
      <c r="H197" s="33">
        <v>1099.08</v>
      </c>
      <c r="I197" s="33">
        <v>0</v>
      </c>
      <c r="J197" s="33">
        <v>58.4</v>
      </c>
      <c r="K197" s="39">
        <v>0</v>
      </c>
      <c r="L197" s="39">
        <v>0</v>
      </c>
      <c r="M197" s="39" t="e">
        <f>#REF!+#REF!+#REF!+#REF!</f>
        <v>#REF!</v>
      </c>
      <c r="N197" s="39"/>
      <c r="O197" s="51"/>
      <c r="P197" s="51"/>
      <c r="Q197" s="51"/>
      <c r="R197" s="51"/>
      <c r="S197" s="52"/>
      <c r="T197" s="52"/>
    </row>
    <row r="198" s="3" customFormat="1" ht="95" hidden="1" customHeight="1" spans="1:20">
      <c r="A198" s="20">
        <v>154</v>
      </c>
      <c r="B198" s="20" t="s">
        <v>380</v>
      </c>
      <c r="C198" s="20" t="s">
        <v>72</v>
      </c>
      <c r="D198" s="20">
        <v>1</v>
      </c>
      <c r="E198" s="20" t="s">
        <v>381</v>
      </c>
      <c r="F198" s="27">
        <f t="shared" si="20"/>
        <v>102.4</v>
      </c>
      <c r="G198" s="32">
        <v>0</v>
      </c>
      <c r="H198" s="32">
        <v>37.36</v>
      </c>
      <c r="I198" s="32">
        <v>0</v>
      </c>
      <c r="J198" s="32">
        <v>65.04</v>
      </c>
      <c r="K198" s="38">
        <v>0</v>
      </c>
      <c r="L198" s="38">
        <v>0</v>
      </c>
      <c r="M198" s="39" t="e">
        <f>#REF!+#REF!+#REF!+#REF!</f>
        <v>#REF!</v>
      </c>
      <c r="N198" s="39"/>
      <c r="O198" s="51"/>
      <c r="P198" s="51"/>
      <c r="Q198" s="51"/>
      <c r="R198" s="51"/>
      <c r="S198" s="52"/>
      <c r="T198" s="52"/>
    </row>
    <row r="199" s="3" customFormat="1" ht="95" hidden="1" customHeight="1" spans="1:20">
      <c r="A199" s="20">
        <v>155</v>
      </c>
      <c r="B199" s="20" t="s">
        <v>382</v>
      </c>
      <c r="C199" s="20" t="s">
        <v>72</v>
      </c>
      <c r="D199" s="20">
        <v>1</v>
      </c>
      <c r="E199" s="20" t="s">
        <v>383</v>
      </c>
      <c r="F199" s="27">
        <f t="shared" si="20"/>
        <v>176.45</v>
      </c>
      <c r="G199" s="32">
        <v>0</v>
      </c>
      <c r="H199" s="32">
        <v>0</v>
      </c>
      <c r="I199" s="32">
        <v>67.78</v>
      </c>
      <c r="J199" s="32">
        <v>108.67</v>
      </c>
      <c r="K199" s="38">
        <v>0</v>
      </c>
      <c r="L199" s="38">
        <v>0</v>
      </c>
      <c r="M199" s="39" t="e">
        <f>#REF!+#REF!+#REF!+#REF!</f>
        <v>#REF!</v>
      </c>
      <c r="N199" s="39"/>
      <c r="O199" s="51"/>
      <c r="P199" s="51"/>
      <c r="Q199" s="51"/>
      <c r="R199" s="51"/>
      <c r="S199" s="52"/>
      <c r="T199" s="52"/>
    </row>
    <row r="200" s="3" customFormat="1" ht="95" hidden="1" customHeight="1" spans="1:20">
      <c r="A200" s="20">
        <v>156</v>
      </c>
      <c r="B200" s="20" t="s">
        <v>384</v>
      </c>
      <c r="C200" s="20" t="s">
        <v>29</v>
      </c>
      <c r="D200" s="20">
        <v>1</v>
      </c>
      <c r="E200" s="20" t="s">
        <v>385</v>
      </c>
      <c r="F200" s="27">
        <f t="shared" si="20"/>
        <v>359.74</v>
      </c>
      <c r="G200" s="32">
        <v>0</v>
      </c>
      <c r="H200" s="32">
        <v>0</v>
      </c>
      <c r="I200" s="32">
        <v>310.96</v>
      </c>
      <c r="J200" s="32">
        <v>48.78</v>
      </c>
      <c r="K200" s="38">
        <v>0</v>
      </c>
      <c r="L200" s="38">
        <v>0</v>
      </c>
      <c r="M200" s="39" t="e">
        <f>#REF!+#REF!+#REF!+#REF!</f>
        <v>#REF!</v>
      </c>
      <c r="N200" s="39"/>
      <c r="O200" s="51"/>
      <c r="P200" s="51"/>
      <c r="Q200" s="51"/>
      <c r="R200" s="51"/>
      <c r="S200" s="52"/>
      <c r="T200" s="52"/>
    </row>
    <row r="201" s="3" customFormat="1" ht="95" hidden="1" customHeight="1" spans="1:20">
      <c r="A201" s="20">
        <v>157</v>
      </c>
      <c r="B201" s="20" t="s">
        <v>386</v>
      </c>
      <c r="C201" s="20" t="s">
        <v>29</v>
      </c>
      <c r="D201" s="20">
        <v>1</v>
      </c>
      <c r="E201" s="20" t="s">
        <v>387</v>
      </c>
      <c r="F201" s="27">
        <f t="shared" si="20"/>
        <v>292.66</v>
      </c>
      <c r="G201" s="32">
        <v>0</v>
      </c>
      <c r="H201" s="32">
        <v>0</v>
      </c>
      <c r="I201" s="32">
        <v>292.66</v>
      </c>
      <c r="J201" s="32">
        <v>0</v>
      </c>
      <c r="K201" s="38">
        <v>0</v>
      </c>
      <c r="L201" s="38">
        <v>0</v>
      </c>
      <c r="M201" s="39" t="e">
        <f>#REF!+#REF!+#REF!+#REF!</f>
        <v>#REF!</v>
      </c>
      <c r="N201" s="39"/>
      <c r="O201" s="51"/>
      <c r="P201" s="51"/>
      <c r="Q201" s="51"/>
      <c r="R201" s="51"/>
      <c r="S201" s="52"/>
      <c r="T201" s="52"/>
    </row>
    <row r="202" s="3" customFormat="1" ht="95" hidden="1" customHeight="1" spans="1:20">
      <c r="A202" s="20">
        <v>158</v>
      </c>
      <c r="B202" s="20" t="s">
        <v>388</v>
      </c>
      <c r="C202" s="20" t="s">
        <v>29</v>
      </c>
      <c r="D202" s="19">
        <v>1</v>
      </c>
      <c r="E202" s="20" t="s">
        <v>389</v>
      </c>
      <c r="F202" s="27">
        <f t="shared" si="20"/>
        <v>858.58</v>
      </c>
      <c r="G202" s="33">
        <v>0</v>
      </c>
      <c r="H202" s="33">
        <v>0</v>
      </c>
      <c r="I202" s="33">
        <f>0+607.28</f>
        <v>607.28</v>
      </c>
      <c r="J202" s="33">
        <f>858.58-607.28</f>
        <v>251.3</v>
      </c>
      <c r="K202" s="39">
        <v>0</v>
      </c>
      <c r="L202" s="39">
        <v>0</v>
      </c>
      <c r="M202" s="39" t="e">
        <f>#REF!+#REF!+#REF!+#REF!</f>
        <v>#REF!</v>
      </c>
      <c r="N202" s="39"/>
      <c r="O202" s="51"/>
      <c r="P202" s="51"/>
      <c r="Q202" s="51"/>
      <c r="R202" s="51"/>
      <c r="S202" s="52"/>
      <c r="T202" s="52"/>
    </row>
    <row r="203" s="3" customFormat="1" ht="95" hidden="1" customHeight="1" spans="1:20">
      <c r="A203" s="20">
        <v>159</v>
      </c>
      <c r="B203" s="20" t="s">
        <v>390</v>
      </c>
      <c r="C203" s="20" t="s">
        <v>29</v>
      </c>
      <c r="D203" s="19">
        <v>1</v>
      </c>
      <c r="E203" s="20" t="s">
        <v>391</v>
      </c>
      <c r="F203" s="27">
        <f t="shared" si="20"/>
        <v>147.55</v>
      </c>
      <c r="G203" s="33">
        <v>0</v>
      </c>
      <c r="H203" s="33">
        <v>0</v>
      </c>
      <c r="I203" s="33">
        <v>147.55</v>
      </c>
      <c r="J203" s="33">
        <v>0</v>
      </c>
      <c r="K203" s="39">
        <v>0</v>
      </c>
      <c r="L203" s="39">
        <v>0</v>
      </c>
      <c r="M203" s="39" t="e">
        <f>#REF!+#REF!+#REF!+#REF!</f>
        <v>#REF!</v>
      </c>
      <c r="N203" s="39"/>
      <c r="O203" s="51"/>
      <c r="P203" s="51"/>
      <c r="Q203" s="51"/>
      <c r="R203" s="51"/>
      <c r="S203" s="52"/>
      <c r="T203" s="52"/>
    </row>
    <row r="204" s="3" customFormat="1" ht="95" hidden="1" customHeight="1" spans="1:20">
      <c r="A204" s="20">
        <v>160</v>
      </c>
      <c r="B204" s="20" t="s">
        <v>392</v>
      </c>
      <c r="C204" s="20" t="s">
        <v>29</v>
      </c>
      <c r="D204" s="20">
        <v>1</v>
      </c>
      <c r="E204" s="20" t="s">
        <v>393</v>
      </c>
      <c r="F204" s="27">
        <f t="shared" si="20"/>
        <v>130.61</v>
      </c>
      <c r="G204" s="32">
        <v>0</v>
      </c>
      <c r="H204" s="32">
        <v>0</v>
      </c>
      <c r="I204" s="32">
        <v>8.12</v>
      </c>
      <c r="J204" s="32">
        <v>122.49</v>
      </c>
      <c r="K204" s="38">
        <v>0</v>
      </c>
      <c r="L204" s="38">
        <v>0</v>
      </c>
      <c r="M204" s="39" t="e">
        <f>#REF!+#REF!+#REF!+#REF!</f>
        <v>#REF!</v>
      </c>
      <c r="N204" s="39"/>
      <c r="O204" s="51"/>
      <c r="P204" s="51"/>
      <c r="Q204" s="51"/>
      <c r="R204" s="51"/>
      <c r="S204" s="52"/>
      <c r="T204" s="52"/>
    </row>
    <row r="205" s="3" customFormat="1" ht="95" hidden="1" customHeight="1" spans="1:20">
      <c r="A205" s="20">
        <v>161</v>
      </c>
      <c r="B205" s="20" t="s">
        <v>394</v>
      </c>
      <c r="C205" s="20" t="s">
        <v>29</v>
      </c>
      <c r="D205" s="19">
        <v>1</v>
      </c>
      <c r="E205" s="20" t="s">
        <v>395</v>
      </c>
      <c r="F205" s="27">
        <f t="shared" si="20"/>
        <v>130.55</v>
      </c>
      <c r="G205" s="33">
        <v>0</v>
      </c>
      <c r="H205" s="33">
        <v>0</v>
      </c>
      <c r="I205" s="33">
        <v>130.55</v>
      </c>
      <c r="J205" s="33">
        <v>0</v>
      </c>
      <c r="K205" s="39">
        <v>0</v>
      </c>
      <c r="L205" s="39">
        <v>0</v>
      </c>
      <c r="M205" s="39" t="e">
        <f>#REF!+#REF!+#REF!+#REF!</f>
        <v>#REF!</v>
      </c>
      <c r="N205" s="39"/>
      <c r="O205" s="51"/>
      <c r="P205" s="51"/>
      <c r="Q205" s="51"/>
      <c r="R205" s="51"/>
      <c r="S205" s="52"/>
      <c r="T205" s="52"/>
    </row>
    <row r="206" s="3" customFormat="1" ht="95" hidden="1" customHeight="1" spans="1:20">
      <c r="A206" s="20">
        <v>162</v>
      </c>
      <c r="B206" s="20" t="s">
        <v>396</v>
      </c>
      <c r="C206" s="20" t="s">
        <v>72</v>
      </c>
      <c r="D206" s="20">
        <v>1</v>
      </c>
      <c r="E206" s="20" t="s">
        <v>397</v>
      </c>
      <c r="F206" s="27">
        <f t="shared" si="20"/>
        <v>1060.23</v>
      </c>
      <c r="G206" s="32">
        <v>0</v>
      </c>
      <c r="H206" s="32">
        <v>0</v>
      </c>
      <c r="I206" s="32">
        <v>704.48</v>
      </c>
      <c r="J206" s="32">
        <v>355.75</v>
      </c>
      <c r="K206" s="38">
        <v>0</v>
      </c>
      <c r="L206" s="38">
        <v>0</v>
      </c>
      <c r="M206" s="39" t="e">
        <f>#REF!+#REF!+#REF!+#REF!</f>
        <v>#REF!</v>
      </c>
      <c r="N206" s="39"/>
      <c r="O206" s="51"/>
      <c r="P206" s="51"/>
      <c r="Q206" s="51"/>
      <c r="R206" s="51"/>
      <c r="S206" s="52"/>
      <c r="T206" s="52"/>
    </row>
    <row r="207" s="3" customFormat="1" ht="95" hidden="1" customHeight="1" spans="1:20">
      <c r="A207" s="20">
        <v>163</v>
      </c>
      <c r="B207" s="20" t="s">
        <v>398</v>
      </c>
      <c r="C207" s="20" t="s">
        <v>29</v>
      </c>
      <c r="D207" s="20">
        <v>1</v>
      </c>
      <c r="E207" s="20" t="s">
        <v>399</v>
      </c>
      <c r="F207" s="27">
        <f t="shared" si="20"/>
        <v>439.59</v>
      </c>
      <c r="G207" s="32">
        <v>0</v>
      </c>
      <c r="H207" s="32">
        <v>0</v>
      </c>
      <c r="I207" s="32">
        <v>0</v>
      </c>
      <c r="J207" s="32">
        <v>439.59</v>
      </c>
      <c r="K207" s="38">
        <v>0</v>
      </c>
      <c r="L207" s="38">
        <v>0</v>
      </c>
      <c r="M207" s="39" t="e">
        <f>#REF!+#REF!+#REF!+#REF!</f>
        <v>#REF!</v>
      </c>
      <c r="N207" s="39"/>
      <c r="O207" s="51"/>
      <c r="P207" s="51"/>
      <c r="Q207" s="51"/>
      <c r="R207" s="51"/>
      <c r="S207" s="52"/>
      <c r="T207" s="52"/>
    </row>
    <row r="208" s="3" customFormat="1" ht="95" hidden="1" customHeight="1" spans="1:20">
      <c r="A208" s="20">
        <v>164</v>
      </c>
      <c r="B208" s="20" t="s">
        <v>400</v>
      </c>
      <c r="C208" s="20" t="s">
        <v>29</v>
      </c>
      <c r="D208" s="20">
        <v>1</v>
      </c>
      <c r="E208" s="20" t="s">
        <v>401</v>
      </c>
      <c r="F208" s="27">
        <f t="shared" si="20"/>
        <v>108.01</v>
      </c>
      <c r="G208" s="32">
        <v>0</v>
      </c>
      <c r="H208" s="32">
        <v>28.65</v>
      </c>
      <c r="I208" s="32">
        <v>58.75</v>
      </c>
      <c r="J208" s="32">
        <v>20.61</v>
      </c>
      <c r="K208" s="38">
        <v>0</v>
      </c>
      <c r="L208" s="38">
        <v>0</v>
      </c>
      <c r="M208" s="39" t="e">
        <f>#REF!+#REF!+#REF!+#REF!</f>
        <v>#REF!</v>
      </c>
      <c r="N208" s="39"/>
      <c r="O208" s="51"/>
      <c r="P208" s="51"/>
      <c r="Q208" s="51"/>
      <c r="R208" s="51"/>
      <c r="S208" s="52"/>
      <c r="T208" s="52"/>
    </row>
    <row r="209" s="3" customFormat="1" ht="95" hidden="1" customHeight="1" spans="1:20">
      <c r="A209" s="20">
        <v>165</v>
      </c>
      <c r="B209" s="20" t="s">
        <v>402</v>
      </c>
      <c r="C209" s="20" t="s">
        <v>72</v>
      </c>
      <c r="D209" s="19">
        <v>1</v>
      </c>
      <c r="E209" s="20" t="s">
        <v>403</v>
      </c>
      <c r="F209" s="27">
        <f t="shared" si="20"/>
        <v>808.39</v>
      </c>
      <c r="G209" s="33">
        <v>0</v>
      </c>
      <c r="H209" s="33">
        <v>0</v>
      </c>
      <c r="I209" s="33">
        <v>0</v>
      </c>
      <c r="J209" s="33">
        <v>808.39</v>
      </c>
      <c r="K209" s="39">
        <v>0</v>
      </c>
      <c r="L209" s="39">
        <v>0</v>
      </c>
      <c r="M209" s="39" t="e">
        <f>#REF!+#REF!+#REF!+#REF!</f>
        <v>#REF!</v>
      </c>
      <c r="N209" s="39"/>
      <c r="O209" s="51"/>
      <c r="P209" s="51"/>
      <c r="Q209" s="51"/>
      <c r="R209" s="51"/>
      <c r="S209" s="52"/>
      <c r="T209" s="52"/>
    </row>
    <row r="210" s="3" customFormat="1" ht="95" hidden="1" customHeight="1" spans="1:20">
      <c r="A210" s="20">
        <v>166</v>
      </c>
      <c r="B210" s="20" t="s">
        <v>404</v>
      </c>
      <c r="C210" s="20" t="s">
        <v>29</v>
      </c>
      <c r="D210" s="20">
        <v>1</v>
      </c>
      <c r="E210" s="20" t="s">
        <v>405</v>
      </c>
      <c r="F210" s="27">
        <f t="shared" si="20"/>
        <v>167.25</v>
      </c>
      <c r="G210" s="32">
        <v>0</v>
      </c>
      <c r="H210" s="32">
        <v>0</v>
      </c>
      <c r="I210" s="32">
        <v>117.26</v>
      </c>
      <c r="J210" s="32">
        <v>49.99</v>
      </c>
      <c r="K210" s="38">
        <v>0</v>
      </c>
      <c r="L210" s="38">
        <v>0</v>
      </c>
      <c r="M210" s="39" t="e">
        <f>#REF!+#REF!+#REF!+#REF!</f>
        <v>#REF!</v>
      </c>
      <c r="N210" s="39"/>
      <c r="O210" s="51"/>
      <c r="P210" s="51"/>
      <c r="Q210" s="51"/>
      <c r="R210" s="51"/>
      <c r="S210" s="52"/>
      <c r="T210" s="52"/>
    </row>
    <row r="211" s="3" customFormat="1" ht="95" hidden="1" customHeight="1" spans="1:20">
      <c r="A211" s="20">
        <v>167</v>
      </c>
      <c r="B211" s="20" t="s">
        <v>406</v>
      </c>
      <c r="C211" s="20" t="s">
        <v>29</v>
      </c>
      <c r="D211" s="20">
        <v>1</v>
      </c>
      <c r="E211" s="20" t="s">
        <v>407</v>
      </c>
      <c r="F211" s="27">
        <f t="shared" si="20"/>
        <v>563.77</v>
      </c>
      <c r="G211" s="32">
        <v>0</v>
      </c>
      <c r="H211" s="32">
        <v>0</v>
      </c>
      <c r="I211" s="32">
        <v>563.77</v>
      </c>
      <c r="J211" s="32">
        <v>0</v>
      </c>
      <c r="K211" s="38">
        <v>0</v>
      </c>
      <c r="L211" s="38">
        <v>0</v>
      </c>
      <c r="M211" s="39" t="e">
        <f>#REF!+#REF!+#REF!+#REF!</f>
        <v>#REF!</v>
      </c>
      <c r="N211" s="39"/>
      <c r="O211" s="51"/>
      <c r="P211" s="51"/>
      <c r="Q211" s="51"/>
      <c r="R211" s="51"/>
      <c r="S211" s="52"/>
      <c r="T211" s="52"/>
    </row>
    <row r="212" s="3" customFormat="1" ht="95" hidden="1" customHeight="1" spans="1:20">
      <c r="A212" s="20">
        <v>168</v>
      </c>
      <c r="B212" s="20" t="s">
        <v>408</v>
      </c>
      <c r="C212" s="20" t="s">
        <v>72</v>
      </c>
      <c r="D212" s="20">
        <v>1</v>
      </c>
      <c r="E212" s="20" t="s">
        <v>409</v>
      </c>
      <c r="F212" s="27">
        <f t="shared" si="20"/>
        <v>110</v>
      </c>
      <c r="G212" s="32">
        <v>0</v>
      </c>
      <c r="H212" s="32">
        <v>0</v>
      </c>
      <c r="I212" s="32">
        <v>0</v>
      </c>
      <c r="J212" s="32">
        <v>110</v>
      </c>
      <c r="K212" s="38">
        <v>0</v>
      </c>
      <c r="L212" s="38">
        <v>0</v>
      </c>
      <c r="M212" s="39" t="e">
        <f>#REF!+#REF!+#REF!+#REF!</f>
        <v>#REF!</v>
      </c>
      <c r="N212" s="39"/>
      <c r="O212" s="51"/>
      <c r="P212" s="51"/>
      <c r="Q212" s="51"/>
      <c r="R212" s="51"/>
      <c r="S212" s="52"/>
      <c r="T212" s="52"/>
    </row>
    <row r="213" s="3" customFormat="1" ht="57" hidden="1" customHeight="1" spans="1:20">
      <c r="A213" s="20">
        <v>169</v>
      </c>
      <c r="B213" s="20" t="s">
        <v>410</v>
      </c>
      <c r="C213" s="20" t="s">
        <v>29</v>
      </c>
      <c r="D213" s="20">
        <v>2</v>
      </c>
      <c r="E213" s="20" t="s">
        <v>411</v>
      </c>
      <c r="F213" s="29">
        <f t="shared" si="20"/>
        <v>5123.62</v>
      </c>
      <c r="G213" s="32">
        <v>1800</v>
      </c>
      <c r="H213" s="32">
        <v>3259.56</v>
      </c>
      <c r="I213" s="32">
        <v>64.06</v>
      </c>
      <c r="J213" s="32">
        <v>0</v>
      </c>
      <c r="K213" s="38">
        <v>0</v>
      </c>
      <c r="L213" s="38">
        <v>0</v>
      </c>
      <c r="M213" s="47" t="e">
        <f>#REF!+#REF!+#REF!+#REF!</f>
        <v>#REF!</v>
      </c>
      <c r="N213" s="50" t="s">
        <v>412</v>
      </c>
      <c r="O213" s="51"/>
      <c r="P213" s="51"/>
      <c r="Q213" s="51"/>
      <c r="R213" s="51"/>
      <c r="S213" s="52"/>
      <c r="T213" s="52"/>
    </row>
    <row r="214" s="3" customFormat="1" ht="47" hidden="1" customHeight="1" spans="1:20">
      <c r="A214" s="20"/>
      <c r="B214" s="20"/>
      <c r="C214" s="20" t="s">
        <v>29</v>
      </c>
      <c r="D214" s="20"/>
      <c r="E214" s="20" t="s">
        <v>413</v>
      </c>
      <c r="F214" s="31"/>
      <c r="G214" s="32"/>
      <c r="H214" s="32"/>
      <c r="I214" s="32"/>
      <c r="J214" s="32"/>
      <c r="K214" s="38"/>
      <c r="L214" s="38"/>
      <c r="M214" s="49"/>
      <c r="N214" s="49"/>
      <c r="O214" s="51"/>
      <c r="P214" s="51"/>
      <c r="Q214" s="51"/>
      <c r="R214" s="51"/>
      <c r="S214" s="52"/>
      <c r="T214" s="52"/>
    </row>
    <row r="215" s="3" customFormat="1" ht="95" hidden="1" customHeight="1" spans="1:20">
      <c r="A215" s="20">
        <v>170</v>
      </c>
      <c r="B215" s="20" t="s">
        <v>414</v>
      </c>
      <c r="C215" s="20" t="s">
        <v>29</v>
      </c>
      <c r="D215" s="19">
        <v>1</v>
      </c>
      <c r="E215" s="20" t="s">
        <v>415</v>
      </c>
      <c r="F215" s="27">
        <f t="shared" ref="F215:F222" si="21">G215+H215+I215+J215</f>
        <v>115.35</v>
      </c>
      <c r="G215" s="33">
        <v>0</v>
      </c>
      <c r="H215" s="33">
        <v>0</v>
      </c>
      <c r="I215" s="33">
        <v>115.35</v>
      </c>
      <c r="J215" s="33">
        <v>0</v>
      </c>
      <c r="K215" s="39">
        <v>0</v>
      </c>
      <c r="L215" s="39">
        <v>0</v>
      </c>
      <c r="M215" s="39" t="e">
        <f>#REF!+#REF!+#REF!+#REF!</f>
        <v>#REF!</v>
      </c>
      <c r="N215" s="39"/>
      <c r="O215" s="51"/>
      <c r="P215" s="51"/>
      <c r="Q215" s="51"/>
      <c r="R215" s="51"/>
      <c r="S215" s="52"/>
      <c r="T215" s="52"/>
    </row>
    <row r="216" s="3" customFormat="1" ht="47" hidden="1" customHeight="1" spans="1:20">
      <c r="A216" s="20">
        <v>171</v>
      </c>
      <c r="B216" s="20" t="s">
        <v>416</v>
      </c>
      <c r="C216" s="20" t="s">
        <v>29</v>
      </c>
      <c r="D216" s="20">
        <v>2</v>
      </c>
      <c r="E216" s="20" t="s">
        <v>417</v>
      </c>
      <c r="F216" s="29">
        <f t="shared" si="21"/>
        <v>3429.05</v>
      </c>
      <c r="G216" s="32">
        <v>0</v>
      </c>
      <c r="H216" s="32">
        <v>0</v>
      </c>
      <c r="I216" s="32">
        <v>98.92</v>
      </c>
      <c r="J216" s="32">
        <v>3330.13</v>
      </c>
      <c r="K216" s="38">
        <v>0</v>
      </c>
      <c r="L216" s="38">
        <v>0</v>
      </c>
      <c r="M216" s="47" t="e">
        <f>#REF!+#REF!+#REF!+#REF!</f>
        <v>#REF!</v>
      </c>
      <c r="N216" s="50" t="s">
        <v>418</v>
      </c>
      <c r="O216" s="51"/>
      <c r="P216" s="51"/>
      <c r="Q216" s="51"/>
      <c r="R216" s="51"/>
      <c r="S216" s="52"/>
      <c r="T216" s="52"/>
    </row>
    <row r="217" s="3" customFormat="1" ht="47" hidden="1" customHeight="1" spans="1:20">
      <c r="A217" s="20"/>
      <c r="B217" s="20"/>
      <c r="C217" s="20" t="s">
        <v>29</v>
      </c>
      <c r="D217" s="20"/>
      <c r="E217" s="20" t="s">
        <v>419</v>
      </c>
      <c r="F217" s="31"/>
      <c r="G217" s="32"/>
      <c r="H217" s="32"/>
      <c r="I217" s="32"/>
      <c r="J217" s="32"/>
      <c r="K217" s="38"/>
      <c r="L217" s="38"/>
      <c r="M217" s="49"/>
      <c r="N217" s="49"/>
      <c r="O217" s="51"/>
      <c r="P217" s="51"/>
      <c r="Q217" s="51"/>
      <c r="R217" s="51"/>
      <c r="S217" s="52"/>
      <c r="T217" s="52"/>
    </row>
    <row r="218" s="3" customFormat="1" ht="95" hidden="1" customHeight="1" spans="1:20">
      <c r="A218" s="20">
        <v>172</v>
      </c>
      <c r="B218" s="20" t="s">
        <v>420</v>
      </c>
      <c r="C218" s="20" t="s">
        <v>29</v>
      </c>
      <c r="D218" s="20">
        <v>1</v>
      </c>
      <c r="E218" s="20" t="s">
        <v>421</v>
      </c>
      <c r="F218" s="27">
        <f t="shared" si="21"/>
        <v>523.98</v>
      </c>
      <c r="G218" s="32">
        <v>0</v>
      </c>
      <c r="H218" s="32">
        <v>0</v>
      </c>
      <c r="I218" s="32">
        <v>15.07</v>
      </c>
      <c r="J218" s="32">
        <v>508.91</v>
      </c>
      <c r="K218" s="38">
        <v>0</v>
      </c>
      <c r="L218" s="38">
        <v>0</v>
      </c>
      <c r="M218" s="39" t="e">
        <f>#REF!+#REF!+#REF!+#REF!</f>
        <v>#REF!</v>
      </c>
      <c r="N218" s="39"/>
      <c r="O218" s="51"/>
      <c r="P218" s="51"/>
      <c r="Q218" s="51"/>
      <c r="R218" s="51"/>
      <c r="S218" s="52"/>
      <c r="T218" s="52"/>
    </row>
    <row r="219" s="3" customFormat="1" ht="95" hidden="1" customHeight="1" spans="1:20">
      <c r="A219" s="20">
        <v>173</v>
      </c>
      <c r="B219" s="20" t="s">
        <v>422</v>
      </c>
      <c r="C219" s="20" t="s">
        <v>29</v>
      </c>
      <c r="D219" s="19">
        <v>1</v>
      </c>
      <c r="E219" s="20" t="s">
        <v>423</v>
      </c>
      <c r="F219" s="27">
        <f t="shared" si="21"/>
        <v>787.88</v>
      </c>
      <c r="G219" s="33">
        <v>0</v>
      </c>
      <c r="H219" s="33">
        <v>44.55</v>
      </c>
      <c r="I219" s="33">
        <f>0+513.27</f>
        <v>513.27</v>
      </c>
      <c r="J219" s="33">
        <f>743.33-513.27</f>
        <v>230.06</v>
      </c>
      <c r="K219" s="39">
        <v>0</v>
      </c>
      <c r="L219" s="39">
        <v>0</v>
      </c>
      <c r="M219" s="39" t="e">
        <f>#REF!+#REF!+#REF!+#REF!</f>
        <v>#REF!</v>
      </c>
      <c r="N219" s="38" t="s">
        <v>424</v>
      </c>
      <c r="O219" s="51"/>
      <c r="P219" s="51"/>
      <c r="Q219" s="51"/>
      <c r="R219" s="51"/>
      <c r="S219" s="52"/>
      <c r="T219" s="52"/>
    </row>
    <row r="220" s="3" customFormat="1" ht="95" hidden="1" customHeight="1" spans="1:20">
      <c r="A220" s="20">
        <v>174</v>
      </c>
      <c r="B220" s="20" t="s">
        <v>425</v>
      </c>
      <c r="C220" s="20" t="s">
        <v>29</v>
      </c>
      <c r="D220" s="20">
        <v>1</v>
      </c>
      <c r="E220" s="20" t="s">
        <v>426</v>
      </c>
      <c r="F220" s="27">
        <f t="shared" si="21"/>
        <v>332.79</v>
      </c>
      <c r="G220" s="32">
        <v>0</v>
      </c>
      <c r="H220" s="32">
        <v>284.4</v>
      </c>
      <c r="I220" s="32">
        <v>0</v>
      </c>
      <c r="J220" s="32">
        <v>48.39</v>
      </c>
      <c r="K220" s="38">
        <v>0</v>
      </c>
      <c r="L220" s="38">
        <v>0</v>
      </c>
      <c r="M220" s="39" t="e">
        <f>#REF!+#REF!+#REF!+#REF!</f>
        <v>#REF!</v>
      </c>
      <c r="N220" s="39"/>
      <c r="O220" s="51"/>
      <c r="P220" s="51"/>
      <c r="Q220" s="51"/>
      <c r="R220" s="51"/>
      <c r="S220" s="52"/>
      <c r="T220" s="52"/>
    </row>
    <row r="221" s="3" customFormat="1" ht="95" hidden="1" customHeight="1" spans="1:20">
      <c r="A221" s="20">
        <v>175</v>
      </c>
      <c r="B221" s="20" t="s">
        <v>427</v>
      </c>
      <c r="C221" s="20" t="s">
        <v>29</v>
      </c>
      <c r="D221" s="20">
        <v>1</v>
      </c>
      <c r="E221" s="20" t="s">
        <v>428</v>
      </c>
      <c r="F221" s="27">
        <f t="shared" si="21"/>
        <v>337.4</v>
      </c>
      <c r="G221" s="32">
        <v>0</v>
      </c>
      <c r="H221" s="32">
        <v>0</v>
      </c>
      <c r="I221" s="32">
        <v>0</v>
      </c>
      <c r="J221" s="32">
        <v>337.4</v>
      </c>
      <c r="K221" s="38">
        <v>0</v>
      </c>
      <c r="L221" s="38">
        <v>0</v>
      </c>
      <c r="M221" s="39" t="e">
        <f>#REF!+#REF!+#REF!+#REF!</f>
        <v>#REF!</v>
      </c>
      <c r="N221" s="39"/>
      <c r="O221" s="51"/>
      <c r="P221" s="51"/>
      <c r="Q221" s="51"/>
      <c r="R221" s="51"/>
      <c r="S221" s="52"/>
      <c r="T221" s="52"/>
    </row>
    <row r="222" s="3" customFormat="1" ht="47" hidden="1" customHeight="1" spans="1:20">
      <c r="A222" s="20">
        <v>176</v>
      </c>
      <c r="B222" s="20" t="s">
        <v>429</v>
      </c>
      <c r="C222" s="20" t="s">
        <v>29</v>
      </c>
      <c r="D222" s="20">
        <v>2</v>
      </c>
      <c r="E222" s="32" t="s">
        <v>430</v>
      </c>
      <c r="F222" s="29">
        <f t="shared" si="21"/>
        <v>997.39</v>
      </c>
      <c r="G222" s="32">
        <v>0</v>
      </c>
      <c r="H222" s="32">
        <v>314.95</v>
      </c>
      <c r="I222" s="32">
        <v>0</v>
      </c>
      <c r="J222" s="32">
        <v>682.44</v>
      </c>
      <c r="K222" s="38">
        <v>0</v>
      </c>
      <c r="L222" s="38">
        <v>0</v>
      </c>
      <c r="M222" s="47" t="e">
        <f>#REF!+#REF!+#REF!+#REF!</f>
        <v>#REF!</v>
      </c>
      <c r="N222" s="47"/>
      <c r="O222" s="51"/>
      <c r="P222" s="51"/>
      <c r="Q222" s="51"/>
      <c r="R222" s="51"/>
      <c r="S222" s="52"/>
      <c r="T222" s="52"/>
    </row>
    <row r="223" s="3" customFormat="1" ht="47" hidden="1" customHeight="1" spans="1:20">
      <c r="A223" s="20"/>
      <c r="B223" s="20"/>
      <c r="C223" s="20" t="s">
        <v>29</v>
      </c>
      <c r="D223" s="20"/>
      <c r="E223" s="32" t="s">
        <v>431</v>
      </c>
      <c r="F223" s="31"/>
      <c r="G223" s="32"/>
      <c r="H223" s="32"/>
      <c r="I223" s="32"/>
      <c r="J223" s="32"/>
      <c r="K223" s="38"/>
      <c r="L223" s="38"/>
      <c r="M223" s="49"/>
      <c r="N223" s="49"/>
      <c r="O223" s="51"/>
      <c r="P223" s="51"/>
      <c r="Q223" s="51"/>
      <c r="R223" s="51"/>
      <c r="S223" s="52"/>
      <c r="T223" s="52"/>
    </row>
    <row r="224" s="3" customFormat="1" ht="47" hidden="1" customHeight="1" spans="1:20">
      <c r="A224" s="20">
        <v>177</v>
      </c>
      <c r="B224" s="20" t="s">
        <v>432</v>
      </c>
      <c r="C224" s="20" t="s">
        <v>29</v>
      </c>
      <c r="D224" s="20">
        <v>4</v>
      </c>
      <c r="E224" s="20" t="s">
        <v>433</v>
      </c>
      <c r="F224" s="29">
        <f>G224+H224+I224+J224</f>
        <v>4355.5</v>
      </c>
      <c r="G224" s="32">
        <v>0</v>
      </c>
      <c r="H224" s="32">
        <v>31.88</v>
      </c>
      <c r="I224" s="32">
        <v>658.68</v>
      </c>
      <c r="J224" s="32">
        <f>3755.06-90.12</f>
        <v>3664.94</v>
      </c>
      <c r="K224" s="38">
        <v>0</v>
      </c>
      <c r="L224" s="38">
        <v>0</v>
      </c>
      <c r="M224" s="47" t="e">
        <f>#REF!+#REF!+#REF!+#REF!</f>
        <v>#REF!</v>
      </c>
      <c r="N224" s="50" t="s">
        <v>434</v>
      </c>
      <c r="O224" s="51"/>
      <c r="P224" s="51"/>
      <c r="Q224" s="51"/>
      <c r="R224" s="51"/>
      <c r="S224" s="52"/>
      <c r="T224" s="52"/>
    </row>
    <row r="225" s="3" customFormat="1" ht="47" hidden="1" customHeight="1" spans="1:20">
      <c r="A225" s="20"/>
      <c r="B225" s="20"/>
      <c r="C225" s="20" t="s">
        <v>29</v>
      </c>
      <c r="D225" s="20"/>
      <c r="E225" s="20" t="s">
        <v>435</v>
      </c>
      <c r="F225" s="30"/>
      <c r="G225" s="32"/>
      <c r="H225" s="32"/>
      <c r="I225" s="32"/>
      <c r="J225" s="32"/>
      <c r="K225" s="38"/>
      <c r="L225" s="38"/>
      <c r="M225" s="48"/>
      <c r="N225" s="48"/>
      <c r="O225" s="51"/>
      <c r="P225" s="51"/>
      <c r="Q225" s="51"/>
      <c r="R225" s="51"/>
      <c r="S225" s="52"/>
      <c r="T225" s="52"/>
    </row>
    <row r="226" s="3" customFormat="1" ht="47" hidden="1" customHeight="1" spans="1:20">
      <c r="A226" s="20"/>
      <c r="B226" s="20"/>
      <c r="C226" s="20" t="s">
        <v>29</v>
      </c>
      <c r="D226" s="20"/>
      <c r="E226" s="20" t="s">
        <v>436</v>
      </c>
      <c r="F226" s="30"/>
      <c r="G226" s="32"/>
      <c r="H226" s="32"/>
      <c r="I226" s="32"/>
      <c r="J226" s="32"/>
      <c r="K226" s="38"/>
      <c r="L226" s="38"/>
      <c r="M226" s="48"/>
      <c r="N226" s="48"/>
      <c r="O226" s="51"/>
      <c r="P226" s="51"/>
      <c r="Q226" s="51"/>
      <c r="R226" s="51"/>
      <c r="S226" s="52"/>
      <c r="T226" s="52"/>
    </row>
    <row r="227" s="3" customFormat="1" ht="47" hidden="1" customHeight="1" spans="1:20">
      <c r="A227" s="20"/>
      <c r="B227" s="20"/>
      <c r="C227" s="20" t="s">
        <v>29</v>
      </c>
      <c r="D227" s="20"/>
      <c r="E227" s="20" t="s">
        <v>437</v>
      </c>
      <c r="F227" s="31"/>
      <c r="G227" s="32"/>
      <c r="H227" s="32"/>
      <c r="I227" s="32"/>
      <c r="J227" s="32"/>
      <c r="K227" s="38"/>
      <c r="L227" s="38"/>
      <c r="M227" s="49"/>
      <c r="N227" s="49"/>
      <c r="O227" s="51"/>
      <c r="P227" s="51"/>
      <c r="Q227" s="51"/>
      <c r="R227" s="51"/>
      <c r="S227" s="52"/>
      <c r="T227" s="52"/>
    </row>
    <row r="228" s="3" customFormat="1" ht="47" hidden="1" customHeight="1" spans="1:20">
      <c r="A228" s="20">
        <v>178</v>
      </c>
      <c r="B228" s="20" t="s">
        <v>438</v>
      </c>
      <c r="C228" s="20" t="s">
        <v>29</v>
      </c>
      <c r="D228" s="19">
        <v>2</v>
      </c>
      <c r="E228" s="20" t="s">
        <v>439</v>
      </c>
      <c r="F228" s="29">
        <f t="shared" ref="F228:F234" si="22">G228+H228+I228+J228</f>
        <v>688.34</v>
      </c>
      <c r="G228" s="33">
        <v>0</v>
      </c>
      <c r="H228" s="33">
        <v>0</v>
      </c>
      <c r="I228" s="33">
        <v>38.43</v>
      </c>
      <c r="J228" s="33">
        <v>649.91</v>
      </c>
      <c r="K228" s="39">
        <v>0</v>
      </c>
      <c r="L228" s="39">
        <v>0</v>
      </c>
      <c r="M228" s="47" t="e">
        <f>#REF!+#REF!+#REF!+#REF!</f>
        <v>#REF!</v>
      </c>
      <c r="N228" s="47"/>
      <c r="O228" s="51"/>
      <c r="P228" s="51"/>
      <c r="Q228" s="51"/>
      <c r="R228" s="51"/>
      <c r="S228" s="52"/>
      <c r="T228" s="52"/>
    </row>
    <row r="229" s="3" customFormat="1" ht="47" hidden="1" customHeight="1" spans="1:20">
      <c r="A229" s="20"/>
      <c r="B229" s="19"/>
      <c r="C229" s="19"/>
      <c r="D229" s="19"/>
      <c r="E229" s="20" t="s">
        <v>440</v>
      </c>
      <c r="F229" s="31"/>
      <c r="G229" s="33"/>
      <c r="H229" s="33"/>
      <c r="I229" s="33"/>
      <c r="J229" s="33"/>
      <c r="K229" s="39"/>
      <c r="L229" s="39"/>
      <c r="M229" s="49"/>
      <c r="N229" s="49"/>
      <c r="O229" s="51"/>
      <c r="P229" s="51"/>
      <c r="Q229" s="51"/>
      <c r="R229" s="51"/>
      <c r="S229" s="52"/>
      <c r="T229" s="52"/>
    </row>
    <row r="230" s="3" customFormat="1" ht="47" hidden="1" customHeight="1" spans="1:20">
      <c r="A230" s="20">
        <v>179</v>
      </c>
      <c r="B230" s="20" t="s">
        <v>441</v>
      </c>
      <c r="C230" s="20" t="s">
        <v>29</v>
      </c>
      <c r="D230" s="20">
        <v>2</v>
      </c>
      <c r="E230" s="32" t="s">
        <v>442</v>
      </c>
      <c r="F230" s="29">
        <f t="shared" si="22"/>
        <v>1144.43</v>
      </c>
      <c r="G230" s="32">
        <v>0</v>
      </c>
      <c r="H230" s="32">
        <v>0</v>
      </c>
      <c r="I230" s="32">
        <v>1144.43</v>
      </c>
      <c r="J230" s="32">
        <v>0</v>
      </c>
      <c r="K230" s="38">
        <v>0</v>
      </c>
      <c r="L230" s="38">
        <v>0</v>
      </c>
      <c r="M230" s="47" t="e">
        <f>#REF!+#REF!+#REF!+#REF!</f>
        <v>#REF!</v>
      </c>
      <c r="N230" s="47"/>
      <c r="O230" s="51"/>
      <c r="P230" s="51"/>
      <c r="Q230" s="51"/>
      <c r="R230" s="51"/>
      <c r="S230" s="52"/>
      <c r="T230" s="52"/>
    </row>
    <row r="231" s="3" customFormat="1" ht="47" hidden="1" customHeight="1" spans="1:20">
      <c r="A231" s="20"/>
      <c r="B231" s="20"/>
      <c r="C231" s="20" t="s">
        <v>29</v>
      </c>
      <c r="D231" s="20"/>
      <c r="E231" s="32" t="s">
        <v>443</v>
      </c>
      <c r="F231" s="31"/>
      <c r="G231" s="32"/>
      <c r="H231" s="32"/>
      <c r="I231" s="32"/>
      <c r="J231" s="32"/>
      <c r="K231" s="38"/>
      <c r="L231" s="38"/>
      <c r="M231" s="49"/>
      <c r="N231" s="49"/>
      <c r="O231" s="51"/>
      <c r="P231" s="51"/>
      <c r="Q231" s="51"/>
      <c r="R231" s="51"/>
      <c r="S231" s="52"/>
      <c r="T231" s="52"/>
    </row>
    <row r="232" s="3" customFormat="1" ht="95" hidden="1" customHeight="1" spans="1:20">
      <c r="A232" s="20">
        <v>180</v>
      </c>
      <c r="B232" s="20" t="s">
        <v>444</v>
      </c>
      <c r="C232" s="20" t="s">
        <v>72</v>
      </c>
      <c r="D232" s="19">
        <v>1</v>
      </c>
      <c r="E232" s="20" t="s">
        <v>445</v>
      </c>
      <c r="F232" s="27">
        <f t="shared" si="22"/>
        <v>117.24</v>
      </c>
      <c r="G232" s="33">
        <v>0</v>
      </c>
      <c r="H232" s="33">
        <v>0</v>
      </c>
      <c r="I232" s="33">
        <v>0</v>
      </c>
      <c r="J232" s="33">
        <v>117.24</v>
      </c>
      <c r="K232" s="39">
        <v>0</v>
      </c>
      <c r="L232" s="39">
        <v>0</v>
      </c>
      <c r="M232" s="39" t="e">
        <f>#REF!+#REF!+#REF!+#REF!</f>
        <v>#REF!</v>
      </c>
      <c r="N232" s="39"/>
      <c r="O232" s="51"/>
      <c r="P232" s="51"/>
      <c r="Q232" s="51"/>
      <c r="R232" s="51"/>
      <c r="S232" s="52"/>
      <c r="T232" s="52"/>
    </row>
    <row r="233" s="3" customFormat="1" ht="95" hidden="1" customHeight="1" spans="1:20">
      <c r="A233" s="20">
        <v>181</v>
      </c>
      <c r="B233" s="20" t="s">
        <v>446</v>
      </c>
      <c r="C233" s="20" t="s">
        <v>29</v>
      </c>
      <c r="D233" s="19">
        <v>1</v>
      </c>
      <c r="E233" s="20" t="s">
        <v>447</v>
      </c>
      <c r="F233" s="27">
        <f t="shared" si="22"/>
        <v>201.82</v>
      </c>
      <c r="G233" s="33">
        <v>0</v>
      </c>
      <c r="H233" s="33">
        <v>0</v>
      </c>
      <c r="I233" s="33">
        <v>46.07</v>
      </c>
      <c r="J233" s="33">
        <v>155.75</v>
      </c>
      <c r="K233" s="39">
        <v>0</v>
      </c>
      <c r="L233" s="39">
        <v>0</v>
      </c>
      <c r="M233" s="39" t="e">
        <f>#REF!+#REF!+#REF!+#REF!</f>
        <v>#REF!</v>
      </c>
      <c r="N233" s="39"/>
      <c r="O233" s="51"/>
      <c r="P233" s="51"/>
      <c r="Q233" s="51"/>
      <c r="R233" s="51"/>
      <c r="S233" s="52"/>
      <c r="T233" s="52"/>
    </row>
    <row r="234" s="3" customFormat="1" ht="47" hidden="1" customHeight="1" spans="1:20">
      <c r="A234" s="20">
        <v>182</v>
      </c>
      <c r="B234" s="20" t="s">
        <v>448</v>
      </c>
      <c r="C234" s="20" t="s">
        <v>29</v>
      </c>
      <c r="D234" s="19">
        <v>2</v>
      </c>
      <c r="E234" s="20" t="s">
        <v>449</v>
      </c>
      <c r="F234" s="29">
        <f t="shared" si="22"/>
        <v>593.07</v>
      </c>
      <c r="G234" s="33">
        <v>0</v>
      </c>
      <c r="H234" s="33">
        <v>0</v>
      </c>
      <c r="I234" s="33">
        <v>0</v>
      </c>
      <c r="J234" s="33">
        <v>593.07</v>
      </c>
      <c r="K234" s="39">
        <v>0</v>
      </c>
      <c r="L234" s="39">
        <v>0</v>
      </c>
      <c r="M234" s="47" t="e">
        <f>#REF!+#REF!+#REF!+#REF!</f>
        <v>#REF!</v>
      </c>
      <c r="N234" s="47"/>
      <c r="O234" s="51"/>
      <c r="P234" s="51"/>
      <c r="Q234" s="51"/>
      <c r="R234" s="51"/>
      <c r="S234" s="52"/>
      <c r="T234" s="52"/>
    </row>
    <row r="235" s="3" customFormat="1" ht="47" hidden="1" customHeight="1" spans="1:20">
      <c r="A235" s="20"/>
      <c r="B235" s="19"/>
      <c r="C235" s="19"/>
      <c r="D235" s="19"/>
      <c r="E235" s="20" t="s">
        <v>450</v>
      </c>
      <c r="F235" s="31"/>
      <c r="G235" s="33"/>
      <c r="H235" s="33"/>
      <c r="I235" s="33"/>
      <c r="J235" s="33"/>
      <c r="K235" s="39"/>
      <c r="L235" s="39"/>
      <c r="M235" s="49"/>
      <c r="N235" s="49"/>
      <c r="O235" s="51"/>
      <c r="P235" s="51"/>
      <c r="Q235" s="51"/>
      <c r="R235" s="51"/>
      <c r="S235" s="52"/>
      <c r="T235" s="52"/>
    </row>
    <row r="236" s="3" customFormat="1" ht="95" hidden="1" customHeight="1" spans="1:20">
      <c r="A236" s="20">
        <v>183</v>
      </c>
      <c r="B236" s="20" t="s">
        <v>451</v>
      </c>
      <c r="C236" s="20" t="s">
        <v>29</v>
      </c>
      <c r="D236" s="19">
        <v>1</v>
      </c>
      <c r="E236" s="20" t="s">
        <v>452</v>
      </c>
      <c r="F236" s="27">
        <f t="shared" ref="F236:F240" si="23">G236+H236+I236+J236</f>
        <v>107.04</v>
      </c>
      <c r="G236" s="33">
        <v>0</v>
      </c>
      <c r="H236" s="33">
        <v>0</v>
      </c>
      <c r="I236" s="33">
        <v>0</v>
      </c>
      <c r="J236" s="33">
        <v>107.04</v>
      </c>
      <c r="K236" s="39">
        <v>0</v>
      </c>
      <c r="L236" s="39">
        <v>0</v>
      </c>
      <c r="M236" s="39" t="e">
        <f>#REF!+#REF!+#REF!+#REF!</f>
        <v>#REF!</v>
      </c>
      <c r="N236" s="39"/>
      <c r="O236" s="51"/>
      <c r="P236" s="51"/>
      <c r="Q236" s="51"/>
      <c r="R236" s="51"/>
      <c r="S236" s="52"/>
      <c r="T236" s="52"/>
    </row>
    <row r="237" s="3" customFormat="1" ht="95" hidden="1" customHeight="1" spans="1:20">
      <c r="A237" s="20">
        <v>184</v>
      </c>
      <c r="B237" s="20" t="s">
        <v>453</v>
      </c>
      <c r="C237" s="20" t="s">
        <v>72</v>
      </c>
      <c r="D237" s="19">
        <v>1</v>
      </c>
      <c r="E237" s="20" t="s">
        <v>454</v>
      </c>
      <c r="F237" s="27">
        <f t="shared" si="23"/>
        <v>740.68</v>
      </c>
      <c r="G237" s="33">
        <v>0</v>
      </c>
      <c r="H237" s="33">
        <v>0</v>
      </c>
      <c r="I237" s="33">
        <v>0</v>
      </c>
      <c r="J237" s="33">
        <v>740.68</v>
      </c>
      <c r="K237" s="39">
        <v>0</v>
      </c>
      <c r="L237" s="39">
        <v>0</v>
      </c>
      <c r="M237" s="39" t="e">
        <f>#REF!+#REF!+#REF!+#REF!</f>
        <v>#REF!</v>
      </c>
      <c r="N237" s="39"/>
      <c r="O237" s="51"/>
      <c r="P237" s="51"/>
      <c r="Q237" s="51"/>
      <c r="R237" s="51"/>
      <c r="S237" s="52"/>
      <c r="T237" s="52"/>
    </row>
    <row r="238" s="3" customFormat="1" ht="95" hidden="1" customHeight="1" spans="1:20">
      <c r="A238" s="20">
        <v>185</v>
      </c>
      <c r="B238" s="20" t="s">
        <v>455</v>
      </c>
      <c r="C238" s="20" t="s">
        <v>72</v>
      </c>
      <c r="D238" s="19">
        <v>1</v>
      </c>
      <c r="E238" s="20" t="s">
        <v>456</v>
      </c>
      <c r="F238" s="27">
        <f t="shared" si="23"/>
        <v>1766.27</v>
      </c>
      <c r="G238" s="33">
        <v>0</v>
      </c>
      <c r="H238" s="33">
        <v>0</v>
      </c>
      <c r="I238" s="33">
        <v>0</v>
      </c>
      <c r="J238" s="33">
        <v>1766.27</v>
      </c>
      <c r="K238" s="39">
        <v>0</v>
      </c>
      <c r="L238" s="39">
        <v>0</v>
      </c>
      <c r="M238" s="39" t="e">
        <f>#REF!+#REF!+#REF!+#REF!</f>
        <v>#REF!</v>
      </c>
      <c r="N238" s="39"/>
      <c r="O238" s="51"/>
      <c r="P238" s="51"/>
      <c r="Q238" s="51"/>
      <c r="R238" s="51"/>
      <c r="S238" s="52"/>
      <c r="T238" s="52"/>
    </row>
    <row r="239" s="3" customFormat="1" ht="95" hidden="1" customHeight="1" spans="1:20">
      <c r="A239" s="20">
        <v>186</v>
      </c>
      <c r="B239" s="20" t="s">
        <v>457</v>
      </c>
      <c r="C239" s="20" t="s">
        <v>29</v>
      </c>
      <c r="D239" s="19">
        <v>1</v>
      </c>
      <c r="E239" s="20" t="s">
        <v>458</v>
      </c>
      <c r="F239" s="27">
        <f t="shared" si="23"/>
        <v>364.31</v>
      </c>
      <c r="G239" s="33">
        <v>0</v>
      </c>
      <c r="H239" s="33">
        <v>0</v>
      </c>
      <c r="I239" s="33">
        <v>364.31</v>
      </c>
      <c r="J239" s="33">
        <v>0</v>
      </c>
      <c r="K239" s="39">
        <v>0</v>
      </c>
      <c r="L239" s="39">
        <v>0</v>
      </c>
      <c r="M239" s="39" t="e">
        <f>#REF!+#REF!+#REF!+#REF!</f>
        <v>#REF!</v>
      </c>
      <c r="N239" s="39"/>
      <c r="O239" s="51"/>
      <c r="P239" s="51"/>
      <c r="Q239" s="51"/>
      <c r="R239" s="51"/>
      <c r="S239" s="52"/>
      <c r="T239" s="52"/>
    </row>
    <row r="240" s="3" customFormat="1" ht="46" customHeight="1" spans="1:20">
      <c r="A240" s="20">
        <v>187</v>
      </c>
      <c r="B240" s="20" t="s">
        <v>459</v>
      </c>
      <c r="C240" s="20" t="s">
        <v>72</v>
      </c>
      <c r="D240" s="20">
        <v>2</v>
      </c>
      <c r="E240" s="20" t="s">
        <v>460</v>
      </c>
      <c r="F240" s="29">
        <v>2469.32</v>
      </c>
      <c r="G240" s="32">
        <v>0</v>
      </c>
      <c r="H240" s="32">
        <v>0</v>
      </c>
      <c r="I240" s="32">
        <v>100.01</v>
      </c>
      <c r="J240" s="32">
        <v>2369.31</v>
      </c>
      <c r="K240" s="38">
        <v>0</v>
      </c>
      <c r="L240" s="38">
        <v>200</v>
      </c>
      <c r="M240" s="55">
        <v>0</v>
      </c>
      <c r="N240" s="50" t="s">
        <v>461</v>
      </c>
      <c r="O240" s="56"/>
      <c r="P240" s="51"/>
      <c r="Q240" s="51"/>
      <c r="R240" s="51"/>
      <c r="S240" s="52"/>
      <c r="T240" s="52"/>
    </row>
    <row r="241" s="3" customFormat="1" ht="47" customHeight="1" spans="1:20">
      <c r="A241" s="20"/>
      <c r="B241" s="20"/>
      <c r="C241" s="20"/>
      <c r="D241" s="20"/>
      <c r="E241" s="20" t="s">
        <v>462</v>
      </c>
      <c r="F241" s="31"/>
      <c r="G241" s="32"/>
      <c r="H241" s="32"/>
      <c r="I241" s="32"/>
      <c r="J241" s="32"/>
      <c r="K241" s="38"/>
      <c r="L241" s="38"/>
      <c r="M241" s="57"/>
      <c r="N241" s="49"/>
      <c r="O241" s="51"/>
      <c r="P241" s="51"/>
      <c r="Q241" s="51"/>
      <c r="R241" s="51"/>
      <c r="S241" s="52"/>
      <c r="T241" s="52"/>
    </row>
    <row r="242" s="3" customFormat="1" ht="95" hidden="1" customHeight="1" spans="1:20">
      <c r="A242" s="20">
        <v>188</v>
      </c>
      <c r="B242" s="20" t="s">
        <v>463</v>
      </c>
      <c r="C242" s="20" t="s">
        <v>29</v>
      </c>
      <c r="D242" s="19">
        <v>1</v>
      </c>
      <c r="E242" s="20" t="s">
        <v>464</v>
      </c>
      <c r="F242" s="27">
        <f t="shared" ref="F242:F250" si="24">G242+H242+I242+J242</f>
        <v>1054.67</v>
      </c>
      <c r="G242" s="33">
        <v>0</v>
      </c>
      <c r="H242" s="33">
        <v>0</v>
      </c>
      <c r="I242" s="33">
        <v>0</v>
      </c>
      <c r="J242" s="33">
        <v>1054.67</v>
      </c>
      <c r="K242" s="39">
        <v>0</v>
      </c>
      <c r="L242" s="39">
        <v>0</v>
      </c>
      <c r="M242" s="39" t="e">
        <f>#REF!+#REF!+#REF!+#REF!</f>
        <v>#REF!</v>
      </c>
      <c r="N242" s="39"/>
      <c r="O242" s="51"/>
      <c r="P242" s="51"/>
      <c r="Q242" s="51"/>
      <c r="R242" s="51"/>
      <c r="S242" s="52"/>
      <c r="T242" s="52"/>
    </row>
    <row r="243" s="3" customFormat="1" ht="47" hidden="1" customHeight="1" spans="1:20">
      <c r="A243" s="20">
        <v>189</v>
      </c>
      <c r="B243" s="20" t="s">
        <v>465</v>
      </c>
      <c r="C243" s="20" t="s">
        <v>29</v>
      </c>
      <c r="D243" s="19">
        <v>2</v>
      </c>
      <c r="E243" s="20" t="s">
        <v>466</v>
      </c>
      <c r="F243" s="29">
        <f t="shared" si="24"/>
        <v>7621.38</v>
      </c>
      <c r="G243" s="33">
        <v>5587.62</v>
      </c>
      <c r="H243" s="33">
        <v>1841.32</v>
      </c>
      <c r="I243" s="33">
        <v>0</v>
      </c>
      <c r="J243" s="33">
        <v>192.44</v>
      </c>
      <c r="K243" s="39">
        <v>0</v>
      </c>
      <c r="L243" s="39">
        <v>200</v>
      </c>
      <c r="M243" s="47" t="e">
        <f>#REF!+#REF!+#REF!+#REF!-L243</f>
        <v>#REF!</v>
      </c>
      <c r="N243" s="50" t="s">
        <v>467</v>
      </c>
      <c r="O243" s="58" t="s">
        <v>468</v>
      </c>
      <c r="P243" s="51"/>
      <c r="Q243" s="51"/>
      <c r="R243" s="51"/>
      <c r="S243" s="52"/>
      <c r="T243" s="52"/>
    </row>
    <row r="244" s="3" customFormat="1" ht="47" hidden="1" customHeight="1" spans="1:20">
      <c r="A244" s="20"/>
      <c r="B244" s="19"/>
      <c r="C244" s="19"/>
      <c r="D244" s="19"/>
      <c r="E244" s="20" t="s">
        <v>469</v>
      </c>
      <c r="F244" s="31"/>
      <c r="G244" s="33"/>
      <c r="H244" s="33"/>
      <c r="I244" s="33"/>
      <c r="J244" s="33"/>
      <c r="K244" s="39"/>
      <c r="L244" s="39"/>
      <c r="M244" s="49"/>
      <c r="N244" s="49"/>
      <c r="O244" s="58"/>
      <c r="P244" s="51"/>
      <c r="Q244" s="51"/>
      <c r="R244" s="51"/>
      <c r="S244" s="52"/>
      <c r="T244" s="52"/>
    </row>
    <row r="245" s="3" customFormat="1" ht="95" hidden="1" customHeight="1" spans="1:20">
      <c r="A245" s="20">
        <v>190</v>
      </c>
      <c r="B245" s="20" t="s">
        <v>470</v>
      </c>
      <c r="C245" s="32" t="s">
        <v>72</v>
      </c>
      <c r="D245" s="33">
        <v>1</v>
      </c>
      <c r="E245" s="20" t="s">
        <v>471</v>
      </c>
      <c r="F245" s="27">
        <f t="shared" si="24"/>
        <v>185.84</v>
      </c>
      <c r="G245" s="33">
        <v>0</v>
      </c>
      <c r="H245" s="33">
        <v>0</v>
      </c>
      <c r="I245" s="33">
        <v>0</v>
      </c>
      <c r="J245" s="33">
        <v>185.84</v>
      </c>
      <c r="K245" s="39">
        <v>0</v>
      </c>
      <c r="L245" s="39">
        <v>0</v>
      </c>
      <c r="M245" s="39" t="e">
        <f>#REF!+#REF!+#REF!+#REF!</f>
        <v>#REF!</v>
      </c>
      <c r="N245" s="39"/>
      <c r="O245" s="51"/>
      <c r="P245" s="51"/>
      <c r="Q245" s="51"/>
      <c r="R245" s="51"/>
      <c r="S245" s="52"/>
      <c r="T245" s="52"/>
    </row>
    <row r="246" s="3" customFormat="1" ht="95" hidden="1" customHeight="1" spans="1:20">
      <c r="A246" s="20">
        <v>191</v>
      </c>
      <c r="B246" s="20" t="s">
        <v>472</v>
      </c>
      <c r="C246" s="20" t="s">
        <v>29</v>
      </c>
      <c r="D246" s="19">
        <v>1</v>
      </c>
      <c r="E246" s="20" t="s">
        <v>473</v>
      </c>
      <c r="F246" s="27">
        <f t="shared" si="24"/>
        <v>221.74</v>
      </c>
      <c r="G246" s="33">
        <v>0</v>
      </c>
      <c r="H246" s="33">
        <v>21.43</v>
      </c>
      <c r="I246" s="33">
        <v>98.01</v>
      </c>
      <c r="J246" s="33">
        <v>102.3</v>
      </c>
      <c r="K246" s="39">
        <v>0</v>
      </c>
      <c r="L246" s="39">
        <v>0</v>
      </c>
      <c r="M246" s="39" t="e">
        <f>#REF!+#REF!+#REF!+#REF!</f>
        <v>#REF!</v>
      </c>
      <c r="N246" s="39"/>
      <c r="O246" s="51"/>
      <c r="P246" s="51"/>
      <c r="Q246" s="51"/>
      <c r="R246" s="51"/>
      <c r="S246" s="52"/>
      <c r="T246" s="52"/>
    </row>
    <row r="247" s="3" customFormat="1" ht="142" hidden="1" customHeight="1" spans="1:20">
      <c r="A247" s="20">
        <v>192</v>
      </c>
      <c r="B247" s="20" t="s">
        <v>474</v>
      </c>
      <c r="C247" s="20" t="s">
        <v>72</v>
      </c>
      <c r="D247" s="19">
        <v>1</v>
      </c>
      <c r="E247" s="20" t="s">
        <v>475</v>
      </c>
      <c r="F247" s="27">
        <f t="shared" si="24"/>
        <v>146.23</v>
      </c>
      <c r="G247" s="33">
        <v>0</v>
      </c>
      <c r="H247" s="33">
        <v>0</v>
      </c>
      <c r="I247" s="33">
        <v>56</v>
      </c>
      <c r="J247" s="33">
        <v>90.23</v>
      </c>
      <c r="K247" s="39">
        <v>0</v>
      </c>
      <c r="L247" s="39">
        <v>0</v>
      </c>
      <c r="M247" s="39" t="e">
        <f>#REF!+#REF!+#REF!+#REF!</f>
        <v>#REF!</v>
      </c>
      <c r="N247" s="39"/>
      <c r="O247" s="56" t="s">
        <v>476</v>
      </c>
      <c r="P247" s="51"/>
      <c r="Q247" s="51"/>
      <c r="R247" s="51"/>
      <c r="S247" s="52"/>
      <c r="T247" s="52"/>
    </row>
    <row r="248" s="3" customFormat="1" ht="95" hidden="1" customHeight="1" spans="1:20">
      <c r="A248" s="20">
        <v>193</v>
      </c>
      <c r="B248" s="20" t="s">
        <v>477</v>
      </c>
      <c r="C248" s="20" t="s">
        <v>72</v>
      </c>
      <c r="D248" s="19">
        <v>1</v>
      </c>
      <c r="E248" s="32" t="s">
        <v>478</v>
      </c>
      <c r="F248" s="27">
        <f t="shared" si="24"/>
        <v>167.25</v>
      </c>
      <c r="G248" s="33">
        <v>0</v>
      </c>
      <c r="H248" s="33">
        <v>0</v>
      </c>
      <c r="I248" s="33">
        <v>0</v>
      </c>
      <c r="J248" s="33">
        <v>167.25</v>
      </c>
      <c r="K248" s="39">
        <v>0</v>
      </c>
      <c r="L248" s="39">
        <v>0</v>
      </c>
      <c r="M248" s="39" t="e">
        <f>#REF!+#REF!+#REF!+#REF!</f>
        <v>#REF!</v>
      </c>
      <c r="N248" s="39"/>
      <c r="O248" s="51"/>
      <c r="P248" s="51"/>
      <c r="Q248" s="51"/>
      <c r="R248" s="51"/>
      <c r="S248" s="52"/>
      <c r="T248" s="52"/>
    </row>
    <row r="249" s="3" customFormat="1" ht="95" hidden="1" customHeight="1" spans="1:20">
      <c r="A249" s="20">
        <v>194</v>
      </c>
      <c r="B249" s="20" t="s">
        <v>479</v>
      </c>
      <c r="C249" s="20" t="s">
        <v>29</v>
      </c>
      <c r="D249" s="19">
        <v>1</v>
      </c>
      <c r="E249" s="20" t="s">
        <v>480</v>
      </c>
      <c r="F249" s="27">
        <f t="shared" si="24"/>
        <v>103.71</v>
      </c>
      <c r="G249" s="33">
        <v>0</v>
      </c>
      <c r="H249" s="33">
        <v>3.3</v>
      </c>
      <c r="I249" s="33">
        <v>0.46</v>
      </c>
      <c r="J249" s="33">
        <v>99.95</v>
      </c>
      <c r="K249" s="39">
        <v>0</v>
      </c>
      <c r="L249" s="39">
        <v>0</v>
      </c>
      <c r="M249" s="39" t="e">
        <f>#REF!+#REF!+#REF!+#REF!</f>
        <v>#REF!</v>
      </c>
      <c r="N249" s="39"/>
      <c r="O249" s="51"/>
      <c r="P249" s="51"/>
      <c r="Q249" s="51"/>
      <c r="R249" s="51"/>
      <c r="S249" s="52"/>
      <c r="T249" s="52"/>
    </row>
    <row r="250" s="3" customFormat="1" ht="47" hidden="1" customHeight="1" spans="1:20">
      <c r="A250" s="20">
        <v>195</v>
      </c>
      <c r="B250" s="20" t="s">
        <v>481</v>
      </c>
      <c r="C250" s="20" t="s">
        <v>29</v>
      </c>
      <c r="D250" s="20">
        <v>3</v>
      </c>
      <c r="E250" s="20" t="s">
        <v>482</v>
      </c>
      <c r="F250" s="29">
        <f t="shared" si="24"/>
        <v>165.46</v>
      </c>
      <c r="G250" s="32">
        <v>0</v>
      </c>
      <c r="H250" s="32">
        <v>10.21</v>
      </c>
      <c r="I250" s="32">
        <v>23.5</v>
      </c>
      <c r="J250" s="32">
        <v>131.75</v>
      </c>
      <c r="K250" s="38">
        <v>0</v>
      </c>
      <c r="L250" s="38">
        <v>0</v>
      </c>
      <c r="M250" s="47" t="e">
        <f>#REF!+#REF!+#REF!+#REF!</f>
        <v>#REF!</v>
      </c>
      <c r="N250" s="47"/>
      <c r="O250" s="51"/>
      <c r="P250" s="51"/>
      <c r="Q250" s="51"/>
      <c r="R250" s="51"/>
      <c r="S250" s="52"/>
      <c r="T250" s="52"/>
    </row>
    <row r="251" s="3" customFormat="1" ht="47" hidden="1" customHeight="1" spans="1:20">
      <c r="A251" s="20"/>
      <c r="B251" s="20"/>
      <c r="C251" s="20" t="s">
        <v>29</v>
      </c>
      <c r="D251" s="20"/>
      <c r="E251" s="20" t="s">
        <v>483</v>
      </c>
      <c r="F251" s="30"/>
      <c r="G251" s="32"/>
      <c r="H251" s="32"/>
      <c r="I251" s="32"/>
      <c r="J251" s="32"/>
      <c r="K251" s="38"/>
      <c r="L251" s="38"/>
      <c r="M251" s="48"/>
      <c r="N251" s="48"/>
      <c r="O251" s="51"/>
      <c r="P251" s="51"/>
      <c r="Q251" s="51"/>
      <c r="R251" s="51"/>
      <c r="S251" s="52"/>
      <c r="T251" s="52"/>
    </row>
    <row r="252" s="3" customFormat="1" ht="47" hidden="1" customHeight="1" spans="1:20">
      <c r="A252" s="20"/>
      <c r="B252" s="20"/>
      <c r="C252" s="20" t="s">
        <v>29</v>
      </c>
      <c r="D252" s="20"/>
      <c r="E252" s="20" t="s">
        <v>484</v>
      </c>
      <c r="F252" s="31"/>
      <c r="G252" s="32"/>
      <c r="H252" s="32"/>
      <c r="I252" s="32"/>
      <c r="J252" s="32"/>
      <c r="K252" s="38"/>
      <c r="L252" s="38"/>
      <c r="M252" s="49"/>
      <c r="N252" s="49"/>
      <c r="O252" s="51"/>
      <c r="P252" s="51"/>
      <c r="Q252" s="51"/>
      <c r="R252" s="51"/>
      <c r="S252" s="52"/>
      <c r="T252" s="52"/>
    </row>
    <row r="253" s="3" customFormat="1" ht="47" hidden="1" customHeight="1" spans="1:20">
      <c r="A253" s="20">
        <v>196</v>
      </c>
      <c r="B253" s="20" t="s">
        <v>485</v>
      </c>
      <c r="C253" s="20" t="s">
        <v>29</v>
      </c>
      <c r="D253" s="19">
        <v>2</v>
      </c>
      <c r="E253" s="32" t="s">
        <v>486</v>
      </c>
      <c r="F253" s="29">
        <f>G253+H253+I253+J253</f>
        <v>1135.27</v>
      </c>
      <c r="G253" s="33">
        <v>0</v>
      </c>
      <c r="H253" s="33">
        <v>0</v>
      </c>
      <c r="I253" s="33">
        <v>41.33</v>
      </c>
      <c r="J253" s="33">
        <v>1093.94</v>
      </c>
      <c r="K253" s="39">
        <v>0</v>
      </c>
      <c r="L253" s="39">
        <v>0</v>
      </c>
      <c r="M253" s="47" t="e">
        <f>#REF!+#REF!+#REF!+#REF!</f>
        <v>#REF!</v>
      </c>
      <c r="N253" s="47"/>
      <c r="O253" s="51"/>
      <c r="P253" s="51"/>
      <c r="Q253" s="51"/>
      <c r="R253" s="51"/>
      <c r="S253" s="52"/>
      <c r="T253" s="52"/>
    </row>
    <row r="254" s="3" customFormat="1" ht="47" hidden="1" customHeight="1" spans="1:20">
      <c r="A254" s="20"/>
      <c r="B254" s="19"/>
      <c r="C254" s="19"/>
      <c r="D254" s="19"/>
      <c r="E254" s="32" t="s">
        <v>487</v>
      </c>
      <c r="F254" s="31"/>
      <c r="G254" s="33"/>
      <c r="H254" s="33"/>
      <c r="I254" s="33"/>
      <c r="J254" s="33"/>
      <c r="K254" s="39"/>
      <c r="L254" s="39"/>
      <c r="M254" s="49"/>
      <c r="N254" s="49"/>
      <c r="O254" s="51"/>
      <c r="P254" s="51"/>
      <c r="Q254" s="51"/>
      <c r="R254" s="51"/>
      <c r="S254" s="52"/>
      <c r="T254" s="52"/>
    </row>
    <row r="255" s="3" customFormat="1" ht="47" hidden="1" customHeight="1" spans="1:20">
      <c r="A255" s="20">
        <v>197</v>
      </c>
      <c r="B255" s="20" t="s">
        <v>488</v>
      </c>
      <c r="C255" s="20" t="s">
        <v>29</v>
      </c>
      <c r="D255" s="19">
        <v>2</v>
      </c>
      <c r="E255" s="20" t="s">
        <v>489</v>
      </c>
      <c r="F255" s="29">
        <f>G255+H255+I255+J255</f>
        <v>140.22</v>
      </c>
      <c r="G255" s="33">
        <v>0</v>
      </c>
      <c r="H255" s="33">
        <v>0</v>
      </c>
      <c r="I255" s="33">
        <v>11.03</v>
      </c>
      <c r="J255" s="33">
        <v>129.19</v>
      </c>
      <c r="K255" s="39">
        <v>0</v>
      </c>
      <c r="L255" s="39">
        <v>0</v>
      </c>
      <c r="M255" s="47" t="e">
        <f>#REF!+#REF!+#REF!+#REF!</f>
        <v>#REF!</v>
      </c>
      <c r="N255" s="47"/>
      <c r="O255" s="51"/>
      <c r="P255" s="51"/>
      <c r="Q255" s="51"/>
      <c r="R255" s="51"/>
      <c r="S255" s="52"/>
      <c r="T255" s="52"/>
    </row>
    <row r="256" s="3" customFormat="1" ht="47" hidden="1" customHeight="1" spans="1:20">
      <c r="A256" s="20"/>
      <c r="B256" s="19"/>
      <c r="C256" s="19"/>
      <c r="D256" s="19"/>
      <c r="E256" s="20" t="s">
        <v>490</v>
      </c>
      <c r="F256" s="31"/>
      <c r="G256" s="33"/>
      <c r="H256" s="33"/>
      <c r="I256" s="33"/>
      <c r="J256" s="33"/>
      <c r="K256" s="39"/>
      <c r="L256" s="39"/>
      <c r="M256" s="49"/>
      <c r="N256" s="49"/>
      <c r="O256" s="51"/>
      <c r="P256" s="51"/>
      <c r="Q256" s="51"/>
      <c r="R256" s="51"/>
      <c r="S256" s="52"/>
      <c r="T256" s="52"/>
    </row>
    <row r="257" s="3" customFormat="1" ht="47" hidden="1" customHeight="1" spans="1:20">
      <c r="A257" s="20">
        <v>198</v>
      </c>
      <c r="B257" s="20" t="s">
        <v>491</v>
      </c>
      <c r="C257" s="20" t="s">
        <v>29</v>
      </c>
      <c r="D257" s="19">
        <v>4</v>
      </c>
      <c r="E257" s="20" t="s">
        <v>492</v>
      </c>
      <c r="F257" s="29">
        <f>G257+H257+I257+J257-K257</f>
        <v>5132.48</v>
      </c>
      <c r="G257" s="33">
        <v>0</v>
      </c>
      <c r="H257" s="33">
        <v>1726.37</v>
      </c>
      <c r="I257" s="33">
        <v>304.56</v>
      </c>
      <c r="J257" s="33">
        <v>3240.35</v>
      </c>
      <c r="K257" s="39">
        <v>138.8</v>
      </c>
      <c r="L257" s="39">
        <v>0</v>
      </c>
      <c r="M257" s="47" t="e">
        <f>#REF!+#REF!+#REF!+#REF!-ROUNDDOWN(K257*0.05,2)</f>
        <v>#REF!</v>
      </c>
      <c r="N257" s="47"/>
      <c r="O257" s="51"/>
      <c r="P257" s="51"/>
      <c r="Q257" s="51"/>
      <c r="R257" s="51"/>
      <c r="S257" s="52"/>
      <c r="T257" s="52"/>
    </row>
    <row r="258" s="3" customFormat="1" ht="47" hidden="1" customHeight="1" spans="1:20">
      <c r="A258" s="20"/>
      <c r="B258" s="19"/>
      <c r="C258" s="19"/>
      <c r="D258" s="19"/>
      <c r="E258" s="20" t="s">
        <v>493</v>
      </c>
      <c r="F258" s="30"/>
      <c r="G258" s="33"/>
      <c r="H258" s="33"/>
      <c r="I258" s="33"/>
      <c r="J258" s="33"/>
      <c r="K258" s="39"/>
      <c r="L258" s="39"/>
      <c r="M258" s="48"/>
      <c r="N258" s="48"/>
      <c r="O258" s="51"/>
      <c r="P258" s="51"/>
      <c r="Q258" s="51"/>
      <c r="R258" s="51"/>
      <c r="S258" s="52"/>
      <c r="T258" s="52"/>
    </row>
    <row r="259" s="3" customFormat="1" ht="47" hidden="1" customHeight="1" spans="1:20">
      <c r="A259" s="20"/>
      <c r="B259" s="19"/>
      <c r="C259" s="19"/>
      <c r="D259" s="19"/>
      <c r="E259" s="20" t="s">
        <v>494</v>
      </c>
      <c r="F259" s="30"/>
      <c r="G259" s="33"/>
      <c r="H259" s="33"/>
      <c r="I259" s="33"/>
      <c r="J259" s="33"/>
      <c r="K259" s="39"/>
      <c r="L259" s="39"/>
      <c r="M259" s="48"/>
      <c r="N259" s="48"/>
      <c r="O259" s="51"/>
      <c r="P259" s="51"/>
      <c r="Q259" s="51"/>
      <c r="R259" s="51"/>
      <c r="S259" s="52"/>
      <c r="T259" s="52"/>
    </row>
    <row r="260" s="3" customFormat="1" ht="47" hidden="1" customHeight="1" spans="1:20">
      <c r="A260" s="20"/>
      <c r="B260" s="19"/>
      <c r="C260" s="19"/>
      <c r="D260" s="19"/>
      <c r="E260" s="20" t="s">
        <v>495</v>
      </c>
      <c r="F260" s="31"/>
      <c r="G260" s="33"/>
      <c r="H260" s="33"/>
      <c r="I260" s="33"/>
      <c r="J260" s="33"/>
      <c r="K260" s="39"/>
      <c r="L260" s="39"/>
      <c r="M260" s="49"/>
      <c r="N260" s="49"/>
      <c r="O260" s="51"/>
      <c r="P260" s="51"/>
      <c r="Q260" s="51"/>
      <c r="R260" s="51"/>
      <c r="S260" s="52"/>
      <c r="T260" s="52"/>
    </row>
    <row r="261" s="3" customFormat="1" ht="95" hidden="1" customHeight="1" spans="1:20">
      <c r="A261" s="20">
        <v>199</v>
      </c>
      <c r="B261" s="20" t="s">
        <v>496</v>
      </c>
      <c r="C261" s="20" t="s">
        <v>29</v>
      </c>
      <c r="D261" s="19">
        <v>1</v>
      </c>
      <c r="E261" s="32" t="s">
        <v>487</v>
      </c>
      <c r="F261" s="27">
        <f t="shared" ref="F261:F263" si="25">G261+H261+I261+J261</f>
        <v>258.81</v>
      </c>
      <c r="G261" s="33">
        <v>0</v>
      </c>
      <c r="H261" s="33">
        <v>0</v>
      </c>
      <c r="I261" s="33">
        <v>0</v>
      </c>
      <c r="J261" s="33">
        <v>258.81</v>
      </c>
      <c r="K261" s="39">
        <v>0</v>
      </c>
      <c r="L261" s="39">
        <v>0</v>
      </c>
      <c r="M261" s="39" t="e">
        <f>#REF!+#REF!+#REF!+#REF!</f>
        <v>#REF!</v>
      </c>
      <c r="N261" s="39"/>
      <c r="O261" s="51"/>
      <c r="P261" s="51"/>
      <c r="Q261" s="51"/>
      <c r="R261" s="51"/>
      <c r="S261" s="52"/>
      <c r="T261" s="52"/>
    </row>
    <row r="262" s="3" customFormat="1" ht="95" hidden="1" customHeight="1" spans="1:20">
      <c r="A262" s="20">
        <v>200</v>
      </c>
      <c r="B262" s="20" t="s">
        <v>497</v>
      </c>
      <c r="C262" s="20" t="s">
        <v>29</v>
      </c>
      <c r="D262" s="20">
        <v>1</v>
      </c>
      <c r="E262" s="20" t="s">
        <v>498</v>
      </c>
      <c r="F262" s="27">
        <f t="shared" si="25"/>
        <v>120.96</v>
      </c>
      <c r="G262" s="32">
        <v>0</v>
      </c>
      <c r="H262" s="32">
        <v>0</v>
      </c>
      <c r="I262" s="32">
        <v>25.35</v>
      </c>
      <c r="J262" s="32">
        <v>95.61</v>
      </c>
      <c r="K262" s="38">
        <v>0</v>
      </c>
      <c r="L262" s="38">
        <v>0</v>
      </c>
      <c r="M262" s="39" t="e">
        <f>#REF!+#REF!+#REF!+#REF!</f>
        <v>#REF!</v>
      </c>
      <c r="N262" s="39"/>
      <c r="O262" s="51"/>
      <c r="P262" s="51"/>
      <c r="Q262" s="51"/>
      <c r="R262" s="51"/>
      <c r="S262" s="52"/>
      <c r="T262" s="52"/>
    </row>
    <row r="263" s="3" customFormat="1" ht="47" hidden="1" customHeight="1" spans="1:20">
      <c r="A263" s="20">
        <v>201</v>
      </c>
      <c r="B263" s="20" t="s">
        <v>499</v>
      </c>
      <c r="C263" s="20" t="s">
        <v>72</v>
      </c>
      <c r="D263" s="20">
        <v>2</v>
      </c>
      <c r="E263" s="20" t="s">
        <v>500</v>
      </c>
      <c r="F263" s="29">
        <f t="shared" si="25"/>
        <v>131.67</v>
      </c>
      <c r="G263" s="32">
        <v>0</v>
      </c>
      <c r="H263" s="32">
        <v>0</v>
      </c>
      <c r="I263" s="32">
        <v>131.67</v>
      </c>
      <c r="J263" s="32">
        <v>0</v>
      </c>
      <c r="K263" s="38">
        <v>0</v>
      </c>
      <c r="L263" s="38">
        <v>0</v>
      </c>
      <c r="M263" s="47" t="e">
        <f>#REF!+#REF!+#REF!+#REF!</f>
        <v>#REF!</v>
      </c>
      <c r="N263" s="47"/>
      <c r="O263" s="51"/>
      <c r="P263" s="51"/>
      <c r="Q263" s="51"/>
      <c r="R263" s="51"/>
      <c r="S263" s="52"/>
      <c r="T263" s="52"/>
    </row>
    <row r="264" s="3" customFormat="1" ht="47" hidden="1" customHeight="1" spans="1:20">
      <c r="A264" s="20"/>
      <c r="B264" s="20"/>
      <c r="C264" s="20"/>
      <c r="D264" s="20"/>
      <c r="E264" s="20" t="s">
        <v>501</v>
      </c>
      <c r="F264" s="31"/>
      <c r="G264" s="32"/>
      <c r="H264" s="32"/>
      <c r="I264" s="32"/>
      <c r="J264" s="32"/>
      <c r="K264" s="38"/>
      <c r="L264" s="38"/>
      <c r="M264" s="49"/>
      <c r="N264" s="49"/>
      <c r="O264" s="51"/>
      <c r="P264" s="51"/>
      <c r="Q264" s="51"/>
      <c r="R264" s="51"/>
      <c r="S264" s="52"/>
      <c r="T264" s="52"/>
    </row>
    <row r="265" s="3" customFormat="1" ht="47" hidden="1" customHeight="1" spans="1:20">
      <c r="A265" s="20">
        <v>202</v>
      </c>
      <c r="B265" s="20" t="s">
        <v>502</v>
      </c>
      <c r="C265" s="20" t="s">
        <v>29</v>
      </c>
      <c r="D265" s="19">
        <v>2</v>
      </c>
      <c r="E265" s="20" t="s">
        <v>503</v>
      </c>
      <c r="F265" s="29">
        <f t="shared" ref="F265:F268" si="26">G265+H265+I265+J265</f>
        <v>262.96</v>
      </c>
      <c r="G265" s="33">
        <v>0</v>
      </c>
      <c r="H265" s="33">
        <v>0</v>
      </c>
      <c r="I265" s="33">
        <v>262.96</v>
      </c>
      <c r="J265" s="33">
        <v>0</v>
      </c>
      <c r="K265" s="39">
        <v>0</v>
      </c>
      <c r="L265" s="39">
        <v>0</v>
      </c>
      <c r="M265" s="47" t="e">
        <f>#REF!+#REF!+#REF!+#REF!</f>
        <v>#REF!</v>
      </c>
      <c r="N265" s="47"/>
      <c r="O265" s="51"/>
      <c r="P265" s="51"/>
      <c r="Q265" s="51"/>
      <c r="R265" s="51"/>
      <c r="S265" s="52"/>
      <c r="T265" s="52"/>
    </row>
    <row r="266" s="3" customFormat="1" ht="47" hidden="1" customHeight="1" spans="1:20">
      <c r="A266" s="20"/>
      <c r="B266" s="19"/>
      <c r="C266" s="19"/>
      <c r="D266" s="19"/>
      <c r="E266" s="20" t="s">
        <v>504</v>
      </c>
      <c r="F266" s="31"/>
      <c r="G266" s="33"/>
      <c r="H266" s="33"/>
      <c r="I266" s="33"/>
      <c r="J266" s="33"/>
      <c r="K266" s="39"/>
      <c r="L266" s="39"/>
      <c r="M266" s="49"/>
      <c r="N266" s="49"/>
      <c r="O266" s="51"/>
      <c r="P266" s="51"/>
      <c r="Q266" s="51"/>
      <c r="R266" s="51"/>
      <c r="S266" s="52"/>
      <c r="T266" s="52"/>
    </row>
    <row r="267" s="3" customFormat="1" ht="95" hidden="1" customHeight="1" spans="1:20">
      <c r="A267" s="20">
        <v>203</v>
      </c>
      <c r="B267" s="20" t="s">
        <v>505</v>
      </c>
      <c r="C267" s="20" t="s">
        <v>29</v>
      </c>
      <c r="D267" s="19">
        <v>1</v>
      </c>
      <c r="E267" s="20" t="s">
        <v>506</v>
      </c>
      <c r="F267" s="27">
        <f t="shared" si="26"/>
        <v>102.8</v>
      </c>
      <c r="G267" s="33">
        <v>0</v>
      </c>
      <c r="H267" s="33">
        <v>0</v>
      </c>
      <c r="I267" s="33">
        <v>11.32</v>
      </c>
      <c r="J267" s="33">
        <v>91.48</v>
      </c>
      <c r="K267" s="39">
        <v>0</v>
      </c>
      <c r="L267" s="39">
        <v>0</v>
      </c>
      <c r="M267" s="39" t="e">
        <f>#REF!+#REF!+#REF!+#REF!</f>
        <v>#REF!</v>
      </c>
      <c r="N267" s="39"/>
      <c r="O267" s="51"/>
      <c r="P267" s="51"/>
      <c r="Q267" s="51"/>
      <c r="R267" s="51"/>
      <c r="S267" s="52"/>
      <c r="T267" s="52"/>
    </row>
    <row r="268" s="3" customFormat="1" ht="120" hidden="1" customHeight="1" spans="1:20">
      <c r="A268" s="20">
        <v>204</v>
      </c>
      <c r="B268" s="20" t="s">
        <v>507</v>
      </c>
      <c r="C268" s="20" t="s">
        <v>29</v>
      </c>
      <c r="D268" s="19">
        <v>3</v>
      </c>
      <c r="E268" s="20" t="s">
        <v>508</v>
      </c>
      <c r="F268" s="29">
        <f t="shared" si="26"/>
        <v>3421.07</v>
      </c>
      <c r="G268" s="33">
        <v>0</v>
      </c>
      <c r="H268" s="33">
        <v>0</v>
      </c>
      <c r="I268" s="33">
        <f>2010.59-0.16</f>
        <v>2010.43</v>
      </c>
      <c r="J268" s="33">
        <f>1410.84-0.2</f>
        <v>1410.64</v>
      </c>
      <c r="K268" s="39">
        <v>0</v>
      </c>
      <c r="L268" s="39">
        <v>0</v>
      </c>
      <c r="M268" s="47" t="e">
        <f>#REF!+#REF!+#REF!+#REF!</f>
        <v>#REF!</v>
      </c>
      <c r="N268" s="47"/>
      <c r="O268" s="51"/>
      <c r="P268" s="51"/>
      <c r="Q268" s="51"/>
      <c r="R268" s="51"/>
      <c r="S268" s="52"/>
      <c r="T268" s="52"/>
    </row>
    <row r="269" s="3" customFormat="1" ht="120" hidden="1" customHeight="1" spans="1:20">
      <c r="A269" s="20"/>
      <c r="B269" s="19"/>
      <c r="C269" s="19"/>
      <c r="D269" s="19"/>
      <c r="E269" s="19" t="s">
        <v>509</v>
      </c>
      <c r="F269" s="30"/>
      <c r="G269" s="33"/>
      <c r="H269" s="33"/>
      <c r="I269" s="33"/>
      <c r="J269" s="33"/>
      <c r="K269" s="39"/>
      <c r="L269" s="39"/>
      <c r="M269" s="48"/>
      <c r="N269" s="48"/>
      <c r="O269" s="51"/>
      <c r="P269" s="51"/>
      <c r="Q269" s="51"/>
      <c r="R269" s="51"/>
      <c r="S269" s="52"/>
      <c r="T269" s="52"/>
    </row>
    <row r="270" s="3" customFormat="1" ht="120" hidden="1" customHeight="1" spans="1:20">
      <c r="A270" s="20"/>
      <c r="B270" s="19"/>
      <c r="C270" s="19"/>
      <c r="D270" s="19"/>
      <c r="E270" s="20" t="s">
        <v>510</v>
      </c>
      <c r="F270" s="31"/>
      <c r="G270" s="33"/>
      <c r="H270" s="33"/>
      <c r="I270" s="33"/>
      <c r="J270" s="33"/>
      <c r="K270" s="39"/>
      <c r="L270" s="39"/>
      <c r="M270" s="49"/>
      <c r="N270" s="49"/>
      <c r="O270" s="51"/>
      <c r="P270" s="51"/>
      <c r="Q270" s="51"/>
      <c r="R270" s="51"/>
      <c r="S270" s="52"/>
      <c r="T270" s="52"/>
    </row>
    <row r="271" s="3" customFormat="1" ht="139" hidden="1" customHeight="1" spans="1:20">
      <c r="A271" s="20">
        <v>205</v>
      </c>
      <c r="B271" s="20" t="s">
        <v>511</v>
      </c>
      <c r="C271" s="20" t="s">
        <v>29</v>
      </c>
      <c r="D271" s="19">
        <v>1</v>
      </c>
      <c r="E271" s="20" t="s">
        <v>512</v>
      </c>
      <c r="F271" s="27">
        <f t="shared" ref="F271:F292" si="27">G271+H271+I271+J271</f>
        <v>110.27</v>
      </c>
      <c r="G271" s="33">
        <v>0</v>
      </c>
      <c r="H271" s="33">
        <v>0</v>
      </c>
      <c r="I271" s="33">
        <v>21.44</v>
      </c>
      <c r="J271" s="33">
        <v>88.83</v>
      </c>
      <c r="K271" s="39">
        <v>0</v>
      </c>
      <c r="L271" s="39">
        <v>0</v>
      </c>
      <c r="M271" s="39" t="e">
        <f>#REF!+#REF!+#REF!+#REF!</f>
        <v>#REF!</v>
      </c>
      <c r="N271" s="39"/>
      <c r="O271" s="56" t="s">
        <v>476</v>
      </c>
      <c r="P271" s="51"/>
      <c r="Q271" s="51"/>
      <c r="R271" s="51"/>
      <c r="S271" s="52"/>
      <c r="T271" s="52"/>
    </row>
    <row r="272" s="3" customFormat="1" ht="95" hidden="1" customHeight="1" spans="1:20">
      <c r="A272" s="20">
        <v>206</v>
      </c>
      <c r="B272" s="20" t="s">
        <v>513</v>
      </c>
      <c r="C272" s="20" t="s">
        <v>29</v>
      </c>
      <c r="D272" s="19">
        <v>1</v>
      </c>
      <c r="E272" s="20" t="s">
        <v>514</v>
      </c>
      <c r="F272" s="27">
        <f t="shared" si="27"/>
        <v>163.67</v>
      </c>
      <c r="G272" s="33">
        <v>0</v>
      </c>
      <c r="H272" s="33">
        <v>158.01</v>
      </c>
      <c r="I272" s="33">
        <v>5.66</v>
      </c>
      <c r="J272" s="33">
        <v>0</v>
      </c>
      <c r="K272" s="39">
        <v>0</v>
      </c>
      <c r="L272" s="39">
        <v>0</v>
      </c>
      <c r="M272" s="39" t="e">
        <f>#REF!+#REF!+#REF!+#REF!</f>
        <v>#REF!</v>
      </c>
      <c r="N272" s="39"/>
      <c r="O272" s="51"/>
      <c r="P272" s="51"/>
      <c r="Q272" s="51"/>
      <c r="R272" s="51"/>
      <c r="S272" s="52"/>
      <c r="T272" s="52"/>
    </row>
    <row r="273" s="3" customFormat="1" ht="95" hidden="1" customHeight="1" spans="1:20">
      <c r="A273" s="20">
        <v>207</v>
      </c>
      <c r="B273" s="20" t="s">
        <v>515</v>
      </c>
      <c r="C273" s="20" t="s">
        <v>72</v>
      </c>
      <c r="D273" s="20">
        <v>1</v>
      </c>
      <c r="E273" s="20" t="s">
        <v>516</v>
      </c>
      <c r="F273" s="27">
        <f t="shared" si="27"/>
        <v>117.24</v>
      </c>
      <c r="G273" s="32">
        <v>0</v>
      </c>
      <c r="H273" s="32">
        <v>0</v>
      </c>
      <c r="I273" s="32">
        <v>117.24</v>
      </c>
      <c r="J273" s="32">
        <v>0</v>
      </c>
      <c r="K273" s="38">
        <v>0</v>
      </c>
      <c r="L273" s="38">
        <v>0</v>
      </c>
      <c r="M273" s="39" t="e">
        <f>#REF!+#REF!+#REF!+#REF!</f>
        <v>#REF!</v>
      </c>
      <c r="N273" s="39"/>
      <c r="O273" s="51"/>
      <c r="P273" s="51"/>
      <c r="Q273" s="51"/>
      <c r="R273" s="51"/>
      <c r="S273" s="52"/>
      <c r="T273" s="52"/>
    </row>
    <row r="274" s="3" customFormat="1" ht="95" hidden="1" customHeight="1" spans="1:20">
      <c r="A274" s="20">
        <v>208</v>
      </c>
      <c r="B274" s="20" t="s">
        <v>517</v>
      </c>
      <c r="C274" s="20" t="s">
        <v>29</v>
      </c>
      <c r="D274" s="19">
        <v>1</v>
      </c>
      <c r="E274" s="20" t="s">
        <v>518</v>
      </c>
      <c r="F274" s="27">
        <f t="shared" si="27"/>
        <v>462.45</v>
      </c>
      <c r="G274" s="33">
        <v>0</v>
      </c>
      <c r="H274" s="33">
        <v>0</v>
      </c>
      <c r="I274" s="33">
        <v>0</v>
      </c>
      <c r="J274" s="33">
        <v>462.45</v>
      </c>
      <c r="K274" s="39">
        <v>0</v>
      </c>
      <c r="L274" s="39">
        <v>0</v>
      </c>
      <c r="M274" s="39" t="e">
        <f>#REF!+#REF!+#REF!+#REF!</f>
        <v>#REF!</v>
      </c>
      <c r="N274" s="39"/>
      <c r="O274" s="51"/>
      <c r="P274" s="51"/>
      <c r="Q274" s="51"/>
      <c r="R274" s="51"/>
      <c r="S274" s="52"/>
      <c r="T274" s="52"/>
    </row>
    <row r="275" s="3" customFormat="1" ht="95" hidden="1" customHeight="1" spans="1:20">
      <c r="A275" s="20">
        <v>209</v>
      </c>
      <c r="B275" s="20" t="s">
        <v>519</v>
      </c>
      <c r="C275" s="20" t="s">
        <v>29</v>
      </c>
      <c r="D275" s="20">
        <v>1</v>
      </c>
      <c r="E275" s="20" t="s">
        <v>520</v>
      </c>
      <c r="F275" s="27">
        <f t="shared" si="27"/>
        <v>491.98</v>
      </c>
      <c r="G275" s="32">
        <v>0</v>
      </c>
      <c r="H275" s="32">
        <v>0</v>
      </c>
      <c r="I275" s="32">
        <v>0</v>
      </c>
      <c r="J275" s="32">
        <v>491.98</v>
      </c>
      <c r="K275" s="38">
        <v>0</v>
      </c>
      <c r="L275" s="38">
        <v>0</v>
      </c>
      <c r="M275" s="39" t="e">
        <f>#REF!+#REF!+#REF!+#REF!</f>
        <v>#REF!</v>
      </c>
      <c r="N275" s="39"/>
      <c r="O275" s="51"/>
      <c r="P275" s="51"/>
      <c r="Q275" s="51"/>
      <c r="R275" s="51"/>
      <c r="S275" s="52"/>
      <c r="T275" s="52"/>
    </row>
    <row r="276" s="3" customFormat="1" ht="95" hidden="1" customHeight="1" spans="1:20">
      <c r="A276" s="20">
        <v>210</v>
      </c>
      <c r="B276" s="20" t="s">
        <v>521</v>
      </c>
      <c r="C276" s="20" t="s">
        <v>72</v>
      </c>
      <c r="D276" s="19">
        <v>1</v>
      </c>
      <c r="E276" s="20" t="s">
        <v>522</v>
      </c>
      <c r="F276" s="27">
        <f t="shared" si="27"/>
        <v>251.32</v>
      </c>
      <c r="G276" s="33">
        <v>0</v>
      </c>
      <c r="H276" s="33">
        <v>0</v>
      </c>
      <c r="I276" s="33">
        <v>0</v>
      </c>
      <c r="J276" s="33">
        <v>251.32</v>
      </c>
      <c r="K276" s="39">
        <v>0</v>
      </c>
      <c r="L276" s="39">
        <v>0</v>
      </c>
      <c r="M276" s="39" t="e">
        <f>#REF!+#REF!+#REF!+#REF!</f>
        <v>#REF!</v>
      </c>
      <c r="N276" s="39"/>
      <c r="O276" s="51"/>
      <c r="P276" s="51"/>
      <c r="Q276" s="51"/>
      <c r="R276" s="51"/>
      <c r="S276" s="52"/>
      <c r="T276" s="52"/>
    </row>
    <row r="277" s="3" customFormat="1" ht="95" hidden="1" customHeight="1" spans="1:20">
      <c r="A277" s="20">
        <v>211</v>
      </c>
      <c r="B277" s="20" t="s">
        <v>523</v>
      </c>
      <c r="C277" s="20" t="s">
        <v>29</v>
      </c>
      <c r="D277" s="19">
        <v>1</v>
      </c>
      <c r="E277" s="20" t="s">
        <v>524</v>
      </c>
      <c r="F277" s="27">
        <f t="shared" si="27"/>
        <v>548.32</v>
      </c>
      <c r="G277" s="33">
        <v>0</v>
      </c>
      <c r="H277" s="33">
        <v>0</v>
      </c>
      <c r="I277" s="33">
        <v>0</v>
      </c>
      <c r="J277" s="33">
        <v>548.32</v>
      </c>
      <c r="K277" s="39">
        <v>0</v>
      </c>
      <c r="L277" s="39">
        <v>0</v>
      </c>
      <c r="M277" s="39" t="e">
        <f>#REF!+#REF!+#REF!+#REF!</f>
        <v>#REF!</v>
      </c>
      <c r="N277" s="39"/>
      <c r="O277" s="51"/>
      <c r="P277" s="51"/>
      <c r="Q277" s="51"/>
      <c r="R277" s="51"/>
      <c r="S277" s="52"/>
      <c r="T277" s="52"/>
    </row>
    <row r="278" s="3" customFormat="1" ht="95" hidden="1" customHeight="1" spans="1:20">
      <c r="A278" s="20">
        <v>212</v>
      </c>
      <c r="B278" s="20" t="s">
        <v>525</v>
      </c>
      <c r="C278" s="20" t="s">
        <v>72</v>
      </c>
      <c r="D278" s="19">
        <v>1</v>
      </c>
      <c r="E278" s="20" t="s">
        <v>526</v>
      </c>
      <c r="F278" s="27">
        <f t="shared" si="27"/>
        <v>1011.45</v>
      </c>
      <c r="G278" s="33">
        <v>0</v>
      </c>
      <c r="H278" s="33">
        <v>0</v>
      </c>
      <c r="I278" s="33">
        <v>0</v>
      </c>
      <c r="J278" s="33">
        <v>1011.45</v>
      </c>
      <c r="K278" s="39">
        <v>0</v>
      </c>
      <c r="L278" s="39">
        <v>0</v>
      </c>
      <c r="M278" s="39" t="e">
        <f>#REF!+#REF!+#REF!+#REF!</f>
        <v>#REF!</v>
      </c>
      <c r="N278" s="39"/>
      <c r="O278" s="51"/>
      <c r="P278" s="51"/>
      <c r="Q278" s="51"/>
      <c r="R278" s="51"/>
      <c r="S278" s="52"/>
      <c r="T278" s="52"/>
    </row>
    <row r="279" s="3" customFormat="1" ht="95" hidden="1" customHeight="1" spans="1:20">
      <c r="A279" s="20">
        <v>213</v>
      </c>
      <c r="B279" s="20" t="s">
        <v>527</v>
      </c>
      <c r="C279" s="20" t="s">
        <v>72</v>
      </c>
      <c r="D279" s="19">
        <v>1</v>
      </c>
      <c r="E279" s="20" t="s">
        <v>528</v>
      </c>
      <c r="F279" s="27">
        <f t="shared" si="27"/>
        <v>250.26</v>
      </c>
      <c r="G279" s="33">
        <v>0</v>
      </c>
      <c r="H279" s="33">
        <v>0</v>
      </c>
      <c r="I279" s="33">
        <v>0</v>
      </c>
      <c r="J279" s="33">
        <v>250.26</v>
      </c>
      <c r="K279" s="39">
        <v>0</v>
      </c>
      <c r="L279" s="39">
        <v>0</v>
      </c>
      <c r="M279" s="39" t="e">
        <f>#REF!+#REF!+#REF!+#REF!</f>
        <v>#REF!</v>
      </c>
      <c r="N279" s="39"/>
      <c r="O279" s="51"/>
      <c r="P279" s="51"/>
      <c r="Q279" s="51"/>
      <c r="R279" s="51"/>
      <c r="S279" s="52"/>
      <c r="T279" s="52"/>
    </row>
    <row r="280" s="3" customFormat="1" ht="142" hidden="1" customHeight="1" spans="1:20">
      <c r="A280" s="20">
        <v>214</v>
      </c>
      <c r="B280" s="20" t="s">
        <v>529</v>
      </c>
      <c r="C280" s="20" t="s">
        <v>29</v>
      </c>
      <c r="D280" s="19">
        <v>1</v>
      </c>
      <c r="E280" s="20" t="s">
        <v>530</v>
      </c>
      <c r="F280" s="27">
        <f t="shared" si="27"/>
        <v>1927.96</v>
      </c>
      <c r="G280" s="33">
        <v>0</v>
      </c>
      <c r="H280" s="33">
        <v>0</v>
      </c>
      <c r="I280" s="33">
        <v>24.54</v>
      </c>
      <c r="J280" s="33">
        <v>1903.42</v>
      </c>
      <c r="K280" s="39">
        <v>0</v>
      </c>
      <c r="L280" s="39">
        <v>0</v>
      </c>
      <c r="M280" s="39" t="e">
        <f>#REF!+#REF!+#REF!+#REF!</f>
        <v>#REF!</v>
      </c>
      <c r="N280" s="39"/>
      <c r="O280" s="56" t="s">
        <v>476</v>
      </c>
      <c r="P280" s="51"/>
      <c r="Q280" s="51"/>
      <c r="R280" s="51"/>
      <c r="S280" s="52"/>
      <c r="T280" s="52"/>
    </row>
    <row r="281" s="3" customFormat="1" ht="95" hidden="1" customHeight="1" spans="1:20">
      <c r="A281" s="20">
        <v>215</v>
      </c>
      <c r="B281" s="20" t="s">
        <v>531</v>
      </c>
      <c r="C281" s="20" t="s">
        <v>29</v>
      </c>
      <c r="D281" s="19">
        <v>1</v>
      </c>
      <c r="E281" s="20" t="s">
        <v>532</v>
      </c>
      <c r="F281" s="27">
        <f t="shared" si="27"/>
        <v>172.87</v>
      </c>
      <c r="G281" s="33">
        <v>0</v>
      </c>
      <c r="H281" s="33">
        <v>0</v>
      </c>
      <c r="I281" s="33">
        <v>172.87</v>
      </c>
      <c r="J281" s="33">
        <v>0</v>
      </c>
      <c r="K281" s="39">
        <v>0</v>
      </c>
      <c r="L281" s="39">
        <v>0</v>
      </c>
      <c r="M281" s="39" t="e">
        <f>#REF!+#REF!+#REF!+#REF!</f>
        <v>#REF!</v>
      </c>
      <c r="N281" s="39"/>
      <c r="O281" s="51"/>
      <c r="P281" s="51"/>
      <c r="Q281" s="51"/>
      <c r="R281" s="51"/>
      <c r="S281" s="52"/>
      <c r="T281" s="52"/>
    </row>
    <row r="282" s="3" customFormat="1" ht="95" hidden="1" customHeight="1" spans="1:20">
      <c r="A282" s="20">
        <v>216</v>
      </c>
      <c r="B282" s="20" t="s">
        <v>533</v>
      </c>
      <c r="C282" s="20" t="s">
        <v>29</v>
      </c>
      <c r="D282" s="20">
        <v>1</v>
      </c>
      <c r="E282" s="20" t="s">
        <v>534</v>
      </c>
      <c r="F282" s="27">
        <f t="shared" si="27"/>
        <v>101.01</v>
      </c>
      <c r="G282" s="32">
        <v>0</v>
      </c>
      <c r="H282" s="32">
        <v>0</v>
      </c>
      <c r="I282" s="32">
        <v>9.63</v>
      </c>
      <c r="J282" s="32">
        <v>91.38</v>
      </c>
      <c r="K282" s="38">
        <v>0</v>
      </c>
      <c r="L282" s="38">
        <v>0</v>
      </c>
      <c r="M282" s="39" t="e">
        <f>#REF!+#REF!+#REF!+#REF!</f>
        <v>#REF!</v>
      </c>
      <c r="N282" s="39"/>
      <c r="O282" s="51"/>
      <c r="P282" s="51"/>
      <c r="Q282" s="51"/>
      <c r="R282" s="51"/>
      <c r="S282" s="52"/>
      <c r="T282" s="52"/>
    </row>
    <row r="283" s="3" customFormat="1" ht="95" hidden="1" customHeight="1" spans="1:20">
      <c r="A283" s="20">
        <v>217</v>
      </c>
      <c r="B283" s="20" t="s">
        <v>535</v>
      </c>
      <c r="C283" s="20" t="s">
        <v>29</v>
      </c>
      <c r="D283" s="20">
        <v>1</v>
      </c>
      <c r="E283" s="20" t="s">
        <v>536</v>
      </c>
      <c r="F283" s="27">
        <f t="shared" si="27"/>
        <v>1613.38</v>
      </c>
      <c r="G283" s="32">
        <v>0</v>
      </c>
      <c r="H283" s="32">
        <v>1504.81</v>
      </c>
      <c r="I283" s="32">
        <v>108.57</v>
      </c>
      <c r="J283" s="32">
        <v>0</v>
      </c>
      <c r="K283" s="38">
        <v>0</v>
      </c>
      <c r="L283" s="38">
        <v>0</v>
      </c>
      <c r="M283" s="39" t="e">
        <f>#REF!+#REF!+#REF!+#REF!</f>
        <v>#REF!</v>
      </c>
      <c r="N283" s="39"/>
      <c r="O283" s="51"/>
      <c r="P283" s="51"/>
      <c r="Q283" s="51"/>
      <c r="R283" s="51"/>
      <c r="S283" s="52"/>
      <c r="T283" s="52"/>
    </row>
    <row r="284" s="3" customFormat="1" ht="95" hidden="1" customHeight="1" spans="1:20">
      <c r="A284" s="20">
        <v>218</v>
      </c>
      <c r="B284" s="20" t="s">
        <v>537</v>
      </c>
      <c r="C284" s="20" t="s">
        <v>29</v>
      </c>
      <c r="D284" s="19">
        <v>1</v>
      </c>
      <c r="E284" s="20" t="s">
        <v>538</v>
      </c>
      <c r="F284" s="27">
        <f t="shared" si="27"/>
        <v>102.44</v>
      </c>
      <c r="G284" s="33">
        <v>0</v>
      </c>
      <c r="H284" s="33">
        <v>102.44</v>
      </c>
      <c r="I284" s="33">
        <v>0</v>
      </c>
      <c r="J284" s="33">
        <v>0</v>
      </c>
      <c r="K284" s="39">
        <v>0</v>
      </c>
      <c r="L284" s="39">
        <v>0</v>
      </c>
      <c r="M284" s="39" t="e">
        <f>#REF!+#REF!+#REF!+#REF!</f>
        <v>#REF!</v>
      </c>
      <c r="N284" s="39"/>
      <c r="O284" s="51"/>
      <c r="P284" s="51"/>
      <c r="Q284" s="51"/>
      <c r="R284" s="51"/>
      <c r="S284" s="52"/>
      <c r="T284" s="52"/>
    </row>
    <row r="285" s="3" customFormat="1" ht="95" hidden="1" customHeight="1" spans="1:20">
      <c r="A285" s="20">
        <v>219</v>
      </c>
      <c r="B285" s="20" t="s">
        <v>539</v>
      </c>
      <c r="C285" s="20" t="s">
        <v>72</v>
      </c>
      <c r="D285" s="20">
        <v>1</v>
      </c>
      <c r="E285" s="20" t="s">
        <v>540</v>
      </c>
      <c r="F285" s="27">
        <f t="shared" si="27"/>
        <v>838.88</v>
      </c>
      <c r="G285" s="32">
        <v>0</v>
      </c>
      <c r="H285" s="32">
        <v>0</v>
      </c>
      <c r="I285" s="32">
        <v>838.88</v>
      </c>
      <c r="J285" s="32">
        <v>0</v>
      </c>
      <c r="K285" s="38">
        <v>0</v>
      </c>
      <c r="L285" s="38">
        <v>0</v>
      </c>
      <c r="M285" s="39" t="e">
        <f>#REF!+#REF!+#REF!+#REF!</f>
        <v>#REF!</v>
      </c>
      <c r="N285" s="39"/>
      <c r="O285" s="51"/>
      <c r="P285" s="51"/>
      <c r="Q285" s="51"/>
      <c r="R285" s="51"/>
      <c r="S285" s="52"/>
      <c r="T285" s="52"/>
    </row>
    <row r="286" s="3" customFormat="1" ht="95" hidden="1" customHeight="1" spans="1:20">
      <c r="A286" s="20">
        <v>220</v>
      </c>
      <c r="B286" s="20" t="s">
        <v>541</v>
      </c>
      <c r="C286" s="20" t="s">
        <v>29</v>
      </c>
      <c r="D286" s="20">
        <v>1</v>
      </c>
      <c r="E286" s="20" t="s">
        <v>542</v>
      </c>
      <c r="F286" s="27">
        <f t="shared" si="27"/>
        <v>127.43</v>
      </c>
      <c r="G286" s="32">
        <v>0</v>
      </c>
      <c r="H286" s="32">
        <v>0</v>
      </c>
      <c r="I286" s="32">
        <v>0</v>
      </c>
      <c r="J286" s="32">
        <v>127.43</v>
      </c>
      <c r="K286" s="38">
        <v>0</v>
      </c>
      <c r="L286" s="38">
        <v>0</v>
      </c>
      <c r="M286" s="39" t="e">
        <f>#REF!+#REF!+#REF!+#REF!</f>
        <v>#REF!</v>
      </c>
      <c r="N286" s="39"/>
      <c r="O286" s="51"/>
      <c r="P286" s="51"/>
      <c r="Q286" s="51"/>
      <c r="R286" s="51"/>
      <c r="S286" s="52"/>
      <c r="T286" s="52"/>
    </row>
    <row r="287" s="3" customFormat="1" ht="95" hidden="1" customHeight="1" spans="1:20">
      <c r="A287" s="20">
        <v>221</v>
      </c>
      <c r="B287" s="20" t="s">
        <v>543</v>
      </c>
      <c r="C287" s="20" t="s">
        <v>29</v>
      </c>
      <c r="D287" s="20">
        <v>1</v>
      </c>
      <c r="E287" s="20" t="s">
        <v>544</v>
      </c>
      <c r="F287" s="27">
        <f t="shared" si="27"/>
        <v>186.15</v>
      </c>
      <c r="G287" s="32">
        <v>0</v>
      </c>
      <c r="H287" s="32">
        <v>0</v>
      </c>
      <c r="I287" s="32">
        <v>0</v>
      </c>
      <c r="J287" s="32">
        <v>186.15</v>
      </c>
      <c r="K287" s="38">
        <v>0</v>
      </c>
      <c r="L287" s="38">
        <v>0</v>
      </c>
      <c r="M287" s="39" t="e">
        <f>#REF!+#REF!+#REF!+#REF!</f>
        <v>#REF!</v>
      </c>
      <c r="N287" s="39"/>
      <c r="O287" s="51"/>
      <c r="P287" s="51"/>
      <c r="Q287" s="51"/>
      <c r="R287" s="51"/>
      <c r="S287" s="52"/>
      <c r="T287" s="52"/>
    </row>
    <row r="288" s="3" customFormat="1" ht="95" hidden="1" customHeight="1" spans="1:20">
      <c r="A288" s="20">
        <v>222</v>
      </c>
      <c r="B288" s="20" t="s">
        <v>545</v>
      </c>
      <c r="C288" s="20" t="s">
        <v>29</v>
      </c>
      <c r="D288" s="20">
        <v>1</v>
      </c>
      <c r="E288" s="20" t="s">
        <v>546</v>
      </c>
      <c r="F288" s="27">
        <f t="shared" si="27"/>
        <v>239.59</v>
      </c>
      <c r="G288" s="32">
        <v>0</v>
      </c>
      <c r="H288" s="32">
        <v>0</v>
      </c>
      <c r="I288" s="32">
        <v>0</v>
      </c>
      <c r="J288" s="32">
        <v>239.59</v>
      </c>
      <c r="K288" s="38">
        <v>0</v>
      </c>
      <c r="L288" s="38">
        <v>0</v>
      </c>
      <c r="M288" s="39" t="e">
        <f>#REF!+#REF!+#REF!+#REF!</f>
        <v>#REF!</v>
      </c>
      <c r="N288" s="39"/>
      <c r="O288" s="51"/>
      <c r="P288" s="51"/>
      <c r="Q288" s="51"/>
      <c r="R288" s="51"/>
      <c r="S288" s="52"/>
      <c r="T288" s="52"/>
    </row>
    <row r="289" s="3" customFormat="1" ht="95" hidden="1" customHeight="1" spans="1:20">
      <c r="A289" s="20">
        <v>223</v>
      </c>
      <c r="B289" s="20" t="s">
        <v>547</v>
      </c>
      <c r="C289" s="20" t="s">
        <v>29</v>
      </c>
      <c r="D289" s="19">
        <v>1</v>
      </c>
      <c r="E289" s="20" t="s">
        <v>548</v>
      </c>
      <c r="F289" s="27">
        <f t="shared" si="27"/>
        <v>606</v>
      </c>
      <c r="G289" s="33">
        <v>0</v>
      </c>
      <c r="H289" s="33">
        <v>84.96</v>
      </c>
      <c r="I289" s="33">
        <v>521.04</v>
      </c>
      <c r="J289" s="33">
        <v>0</v>
      </c>
      <c r="K289" s="39">
        <v>0</v>
      </c>
      <c r="L289" s="39">
        <v>0</v>
      </c>
      <c r="M289" s="39" t="e">
        <f>#REF!+#REF!+#REF!+#REF!</f>
        <v>#REF!</v>
      </c>
      <c r="N289" s="39"/>
      <c r="O289" s="51"/>
      <c r="P289" s="51"/>
      <c r="Q289" s="51"/>
      <c r="R289" s="51"/>
      <c r="S289" s="52"/>
      <c r="T289" s="52"/>
    </row>
    <row r="290" s="3" customFormat="1" ht="95" hidden="1" customHeight="1" spans="1:20">
      <c r="A290" s="20">
        <v>224</v>
      </c>
      <c r="B290" s="20" t="s">
        <v>549</v>
      </c>
      <c r="C290" s="20" t="s">
        <v>72</v>
      </c>
      <c r="D290" s="19">
        <v>1</v>
      </c>
      <c r="E290" s="20" t="s">
        <v>550</v>
      </c>
      <c r="F290" s="27">
        <f t="shared" si="27"/>
        <v>159.28</v>
      </c>
      <c r="G290" s="33">
        <v>0</v>
      </c>
      <c r="H290" s="33">
        <v>0</v>
      </c>
      <c r="I290" s="33">
        <v>0</v>
      </c>
      <c r="J290" s="33">
        <v>159.28</v>
      </c>
      <c r="K290" s="39">
        <v>0</v>
      </c>
      <c r="L290" s="39">
        <v>0</v>
      </c>
      <c r="M290" s="39" t="e">
        <f>#REF!+#REF!+#REF!+#REF!</f>
        <v>#REF!</v>
      </c>
      <c r="N290" s="39"/>
      <c r="O290" s="51"/>
      <c r="P290" s="51"/>
      <c r="Q290" s="51"/>
      <c r="R290" s="51"/>
      <c r="S290" s="52"/>
      <c r="T290" s="52"/>
    </row>
    <row r="291" s="3" customFormat="1" ht="143" hidden="1" customHeight="1" spans="1:20">
      <c r="A291" s="20">
        <v>225</v>
      </c>
      <c r="B291" s="20" t="s">
        <v>551</v>
      </c>
      <c r="C291" s="20" t="s">
        <v>29</v>
      </c>
      <c r="D291" s="19">
        <v>1</v>
      </c>
      <c r="E291" s="20" t="s">
        <v>552</v>
      </c>
      <c r="F291" s="27">
        <f t="shared" si="27"/>
        <v>150.44</v>
      </c>
      <c r="G291" s="33">
        <v>0</v>
      </c>
      <c r="H291" s="33">
        <v>0</v>
      </c>
      <c r="I291" s="33">
        <v>0</v>
      </c>
      <c r="J291" s="33">
        <v>150.44</v>
      </c>
      <c r="K291" s="39">
        <v>0</v>
      </c>
      <c r="L291" s="39">
        <v>0</v>
      </c>
      <c r="M291" s="39" t="e">
        <f>#REF!+#REF!+#REF!+#REF!</f>
        <v>#REF!</v>
      </c>
      <c r="N291" s="39"/>
      <c r="O291" s="56" t="s">
        <v>476</v>
      </c>
      <c r="P291" s="51"/>
      <c r="Q291" s="51"/>
      <c r="R291" s="51"/>
      <c r="S291" s="52"/>
      <c r="T291" s="52"/>
    </row>
    <row r="292" s="3" customFormat="1" ht="47" hidden="1" customHeight="1" spans="1:20">
      <c r="A292" s="20">
        <v>226</v>
      </c>
      <c r="B292" s="20" t="s">
        <v>553</v>
      </c>
      <c r="C292" s="20" t="s">
        <v>29</v>
      </c>
      <c r="D292" s="19">
        <v>2</v>
      </c>
      <c r="E292" s="20" t="s">
        <v>554</v>
      </c>
      <c r="F292" s="29">
        <f t="shared" si="27"/>
        <v>887.37</v>
      </c>
      <c r="G292" s="33">
        <v>0</v>
      </c>
      <c r="H292" s="33">
        <v>664.38</v>
      </c>
      <c r="I292" s="33">
        <v>5.74</v>
      </c>
      <c r="J292" s="33">
        <v>217.25</v>
      </c>
      <c r="K292" s="39">
        <v>0</v>
      </c>
      <c r="L292" s="39">
        <v>0</v>
      </c>
      <c r="M292" s="47" t="e">
        <f>#REF!+#REF!+#REF!+#REF!</f>
        <v>#REF!</v>
      </c>
      <c r="N292" s="47"/>
      <c r="O292" s="51"/>
      <c r="P292" s="51"/>
      <c r="Q292" s="51"/>
      <c r="R292" s="51"/>
      <c r="S292" s="52"/>
      <c r="T292" s="52"/>
    </row>
    <row r="293" s="3" customFormat="1" ht="47" hidden="1" customHeight="1" spans="1:20">
      <c r="A293" s="20"/>
      <c r="B293" s="19"/>
      <c r="C293" s="19"/>
      <c r="D293" s="19"/>
      <c r="E293" s="20" t="s">
        <v>555</v>
      </c>
      <c r="F293" s="31"/>
      <c r="G293" s="33"/>
      <c r="H293" s="33"/>
      <c r="I293" s="33"/>
      <c r="J293" s="33"/>
      <c r="K293" s="39"/>
      <c r="L293" s="39"/>
      <c r="M293" s="49"/>
      <c r="N293" s="49"/>
      <c r="O293" s="51"/>
      <c r="P293" s="51"/>
      <c r="Q293" s="51"/>
      <c r="R293" s="51"/>
      <c r="S293" s="52"/>
      <c r="T293" s="52"/>
    </row>
    <row r="294" s="3" customFormat="1" ht="95" hidden="1" customHeight="1" spans="1:20">
      <c r="A294" s="20">
        <v>227</v>
      </c>
      <c r="B294" s="20" t="s">
        <v>556</v>
      </c>
      <c r="C294" s="20" t="s">
        <v>29</v>
      </c>
      <c r="D294" s="20">
        <v>1</v>
      </c>
      <c r="E294" s="20" t="s">
        <v>557</v>
      </c>
      <c r="F294" s="27">
        <f t="shared" ref="F294:F296" si="28">G294+H294+I294+J294</f>
        <v>186.61</v>
      </c>
      <c r="G294" s="32">
        <v>0</v>
      </c>
      <c r="H294" s="32">
        <v>0</v>
      </c>
      <c r="I294" s="32">
        <v>186.61</v>
      </c>
      <c r="J294" s="32">
        <v>0</v>
      </c>
      <c r="K294" s="38">
        <v>0</v>
      </c>
      <c r="L294" s="38">
        <v>0</v>
      </c>
      <c r="M294" s="39" t="e">
        <f>#REF!+#REF!+#REF!+#REF!</f>
        <v>#REF!</v>
      </c>
      <c r="N294" s="39"/>
      <c r="O294" s="51"/>
      <c r="P294" s="51"/>
      <c r="Q294" s="51"/>
      <c r="R294" s="51"/>
      <c r="S294" s="52"/>
      <c r="T294" s="52"/>
    </row>
    <row r="295" s="3" customFormat="1" ht="95" hidden="1" customHeight="1" spans="1:20">
      <c r="A295" s="20">
        <v>228</v>
      </c>
      <c r="B295" s="20" t="s">
        <v>558</v>
      </c>
      <c r="C295" s="20" t="s">
        <v>29</v>
      </c>
      <c r="D295" s="19">
        <v>1</v>
      </c>
      <c r="E295" s="20" t="s">
        <v>559</v>
      </c>
      <c r="F295" s="27">
        <f t="shared" si="28"/>
        <v>644.17</v>
      </c>
      <c r="G295" s="33">
        <v>0</v>
      </c>
      <c r="H295" s="33">
        <v>80.5</v>
      </c>
      <c r="I295" s="33">
        <v>8.34</v>
      </c>
      <c r="J295" s="33">
        <v>555.33</v>
      </c>
      <c r="K295" s="39">
        <v>0</v>
      </c>
      <c r="L295" s="39">
        <v>0</v>
      </c>
      <c r="M295" s="39" t="e">
        <f>#REF!+#REF!+#REF!+#REF!</f>
        <v>#REF!</v>
      </c>
      <c r="N295" s="38" t="s">
        <v>560</v>
      </c>
      <c r="O295" s="51"/>
      <c r="P295" s="51"/>
      <c r="Q295" s="51"/>
      <c r="R295" s="51"/>
      <c r="S295" s="52"/>
      <c r="T295" s="52"/>
    </row>
    <row r="296" s="3" customFormat="1" ht="47" hidden="1" customHeight="1" spans="1:20">
      <c r="A296" s="20">
        <v>229</v>
      </c>
      <c r="B296" s="20" t="s">
        <v>561</v>
      </c>
      <c r="C296" s="20" t="s">
        <v>29</v>
      </c>
      <c r="D296" s="19">
        <v>2</v>
      </c>
      <c r="E296" s="20" t="s">
        <v>562</v>
      </c>
      <c r="F296" s="29">
        <f t="shared" si="28"/>
        <v>814.9</v>
      </c>
      <c r="G296" s="33">
        <v>0</v>
      </c>
      <c r="H296" s="33">
        <v>487.76</v>
      </c>
      <c r="I296" s="33">
        <v>34.63</v>
      </c>
      <c r="J296" s="33">
        <v>292.51</v>
      </c>
      <c r="K296" s="39">
        <v>0</v>
      </c>
      <c r="L296" s="39">
        <v>0</v>
      </c>
      <c r="M296" s="47" t="e">
        <f>#REF!+#REF!+#REF!+#REF!</f>
        <v>#REF!</v>
      </c>
      <c r="N296" s="47"/>
      <c r="O296" s="51"/>
      <c r="P296" s="51"/>
      <c r="Q296" s="51"/>
      <c r="R296" s="51"/>
      <c r="S296" s="52"/>
      <c r="T296" s="52"/>
    </row>
    <row r="297" s="3" customFormat="1" ht="47" hidden="1" customHeight="1" spans="1:20">
      <c r="A297" s="20"/>
      <c r="B297" s="19"/>
      <c r="C297" s="19"/>
      <c r="D297" s="19"/>
      <c r="E297" s="20" t="s">
        <v>563</v>
      </c>
      <c r="F297" s="31"/>
      <c r="G297" s="33"/>
      <c r="H297" s="33"/>
      <c r="I297" s="33"/>
      <c r="J297" s="33"/>
      <c r="K297" s="39"/>
      <c r="L297" s="39"/>
      <c r="M297" s="49"/>
      <c r="N297" s="49"/>
      <c r="O297" s="51"/>
      <c r="P297" s="51"/>
      <c r="Q297" s="51"/>
      <c r="R297" s="51"/>
      <c r="S297" s="52"/>
      <c r="T297" s="52"/>
    </row>
    <row r="298" s="3" customFormat="1" ht="95" hidden="1" customHeight="1" spans="1:20">
      <c r="A298" s="20">
        <v>230</v>
      </c>
      <c r="B298" s="20" t="s">
        <v>564</v>
      </c>
      <c r="C298" s="20" t="s">
        <v>29</v>
      </c>
      <c r="D298" s="20">
        <v>1</v>
      </c>
      <c r="E298" s="20" t="s">
        <v>565</v>
      </c>
      <c r="F298" s="27">
        <f t="shared" ref="F298:F306" si="29">G298+H298+I298+J298</f>
        <v>542.43</v>
      </c>
      <c r="G298" s="32">
        <v>0</v>
      </c>
      <c r="H298" s="32">
        <v>97.93</v>
      </c>
      <c r="I298" s="32">
        <v>444.5</v>
      </c>
      <c r="J298" s="32">
        <v>0</v>
      </c>
      <c r="K298" s="38">
        <v>0</v>
      </c>
      <c r="L298" s="38">
        <v>0</v>
      </c>
      <c r="M298" s="39" t="e">
        <f>#REF!+#REF!+#REF!+#REF!</f>
        <v>#REF!</v>
      </c>
      <c r="N298" s="39"/>
      <c r="O298" s="51"/>
      <c r="P298" s="51"/>
      <c r="Q298" s="51"/>
      <c r="R298" s="51"/>
      <c r="S298" s="52"/>
      <c r="T298" s="52"/>
    </row>
    <row r="299" s="3" customFormat="1" ht="95" hidden="1" customHeight="1" spans="1:20">
      <c r="A299" s="20">
        <v>231</v>
      </c>
      <c r="B299" s="20" t="s">
        <v>566</v>
      </c>
      <c r="C299" s="20" t="s">
        <v>29</v>
      </c>
      <c r="D299" s="19">
        <v>1</v>
      </c>
      <c r="E299" s="20" t="s">
        <v>567</v>
      </c>
      <c r="F299" s="27">
        <f t="shared" si="29"/>
        <v>441.96</v>
      </c>
      <c r="G299" s="33">
        <v>0</v>
      </c>
      <c r="H299" s="33">
        <v>9.48</v>
      </c>
      <c r="I299" s="33">
        <v>91.97</v>
      </c>
      <c r="J299" s="33">
        <v>340.51</v>
      </c>
      <c r="K299" s="39">
        <v>0</v>
      </c>
      <c r="L299" s="39">
        <v>0</v>
      </c>
      <c r="M299" s="39" t="e">
        <f>#REF!+#REF!+#REF!+#REF!</f>
        <v>#REF!</v>
      </c>
      <c r="N299" s="39"/>
      <c r="O299" s="51"/>
      <c r="P299" s="51"/>
      <c r="Q299" s="51"/>
      <c r="R299" s="51"/>
      <c r="S299" s="52"/>
      <c r="T299" s="52"/>
    </row>
    <row r="300" s="3" customFormat="1" ht="95" hidden="1" customHeight="1" spans="1:20">
      <c r="A300" s="20">
        <v>232</v>
      </c>
      <c r="B300" s="20" t="s">
        <v>568</v>
      </c>
      <c r="C300" s="20" t="s">
        <v>29</v>
      </c>
      <c r="D300" s="19">
        <v>1</v>
      </c>
      <c r="E300" s="20" t="s">
        <v>569</v>
      </c>
      <c r="F300" s="27">
        <f t="shared" si="29"/>
        <v>850.08</v>
      </c>
      <c r="G300" s="33">
        <v>0</v>
      </c>
      <c r="H300" s="33">
        <v>0</v>
      </c>
      <c r="I300" s="33">
        <v>312.5</v>
      </c>
      <c r="J300" s="33">
        <v>537.58</v>
      </c>
      <c r="K300" s="39">
        <v>0</v>
      </c>
      <c r="L300" s="39">
        <v>0</v>
      </c>
      <c r="M300" s="39" t="e">
        <f>#REF!+#REF!+#REF!+#REF!</f>
        <v>#REF!</v>
      </c>
      <c r="N300" s="39"/>
      <c r="O300" s="51"/>
      <c r="P300" s="51"/>
      <c r="Q300" s="51"/>
      <c r="R300" s="51"/>
      <c r="S300" s="52"/>
      <c r="T300" s="52"/>
    </row>
    <row r="301" s="3" customFormat="1" ht="95" hidden="1" customHeight="1" spans="1:20">
      <c r="A301" s="20">
        <v>233</v>
      </c>
      <c r="B301" s="20" t="s">
        <v>570</v>
      </c>
      <c r="C301" s="20" t="s">
        <v>72</v>
      </c>
      <c r="D301" s="20">
        <v>1</v>
      </c>
      <c r="E301" s="20" t="s">
        <v>571</v>
      </c>
      <c r="F301" s="27">
        <f t="shared" si="29"/>
        <v>266.36</v>
      </c>
      <c r="G301" s="32">
        <v>0</v>
      </c>
      <c r="H301" s="32">
        <v>0</v>
      </c>
      <c r="I301" s="32">
        <v>21.36</v>
      </c>
      <c r="J301" s="32">
        <v>245</v>
      </c>
      <c r="K301" s="38">
        <v>0</v>
      </c>
      <c r="L301" s="38">
        <v>0</v>
      </c>
      <c r="M301" s="39" t="e">
        <f>#REF!+#REF!+#REF!+#REF!</f>
        <v>#REF!</v>
      </c>
      <c r="N301" s="39"/>
      <c r="O301" s="51"/>
      <c r="P301" s="51"/>
      <c r="Q301" s="51"/>
      <c r="R301" s="51"/>
      <c r="S301" s="52"/>
      <c r="T301" s="52"/>
    </row>
    <row r="302" s="3" customFormat="1" ht="95" hidden="1" customHeight="1" spans="1:20">
      <c r="A302" s="20">
        <v>234</v>
      </c>
      <c r="B302" s="20" t="s">
        <v>572</v>
      </c>
      <c r="C302" s="20" t="s">
        <v>72</v>
      </c>
      <c r="D302" s="20">
        <v>1</v>
      </c>
      <c r="E302" s="32" t="s">
        <v>573</v>
      </c>
      <c r="F302" s="27">
        <f t="shared" si="29"/>
        <v>104.7</v>
      </c>
      <c r="G302" s="32"/>
      <c r="H302" s="32"/>
      <c r="I302" s="32">
        <v>11.32</v>
      </c>
      <c r="J302" s="32">
        <v>93.38</v>
      </c>
      <c r="K302" s="38">
        <v>0</v>
      </c>
      <c r="L302" s="38">
        <v>0</v>
      </c>
      <c r="M302" s="39" t="e">
        <f>#REF!+#REF!+#REF!+#REF!</f>
        <v>#REF!</v>
      </c>
      <c r="N302" s="39"/>
      <c r="O302" s="51"/>
      <c r="P302" s="51"/>
      <c r="Q302" s="51"/>
      <c r="R302" s="51"/>
      <c r="S302" s="52"/>
      <c r="T302" s="52"/>
    </row>
    <row r="303" s="3" customFormat="1" ht="95" hidden="1" customHeight="1" spans="1:20">
      <c r="A303" s="20">
        <v>235</v>
      </c>
      <c r="B303" s="20" t="s">
        <v>574</v>
      </c>
      <c r="C303" s="20" t="s">
        <v>72</v>
      </c>
      <c r="D303" s="19">
        <v>1</v>
      </c>
      <c r="E303" s="20" t="s">
        <v>575</v>
      </c>
      <c r="F303" s="27">
        <f t="shared" si="29"/>
        <v>553.59</v>
      </c>
      <c r="G303" s="33">
        <v>0</v>
      </c>
      <c r="H303" s="33">
        <v>0</v>
      </c>
      <c r="I303" s="33">
        <v>553.59</v>
      </c>
      <c r="J303" s="33">
        <v>0</v>
      </c>
      <c r="K303" s="39">
        <v>0</v>
      </c>
      <c r="L303" s="39">
        <v>0</v>
      </c>
      <c r="M303" s="39" t="e">
        <f>#REF!+#REF!+#REF!+#REF!</f>
        <v>#REF!</v>
      </c>
      <c r="N303" s="39"/>
      <c r="O303" s="51"/>
      <c r="P303" s="51"/>
      <c r="Q303" s="51"/>
      <c r="R303" s="51"/>
      <c r="S303" s="52"/>
      <c r="T303" s="52"/>
    </row>
    <row r="304" s="3" customFormat="1" ht="95" hidden="1" customHeight="1" spans="1:20">
      <c r="A304" s="20">
        <v>236</v>
      </c>
      <c r="B304" s="20" t="s">
        <v>576</v>
      </c>
      <c r="C304" s="20" t="s">
        <v>72</v>
      </c>
      <c r="D304" s="20">
        <v>1</v>
      </c>
      <c r="E304" s="20" t="s">
        <v>577</v>
      </c>
      <c r="F304" s="27">
        <f t="shared" si="29"/>
        <v>122.89</v>
      </c>
      <c r="G304" s="32">
        <v>0</v>
      </c>
      <c r="H304" s="32">
        <v>0</v>
      </c>
      <c r="I304" s="32">
        <v>122.89</v>
      </c>
      <c r="J304" s="32">
        <v>0</v>
      </c>
      <c r="K304" s="38">
        <v>0</v>
      </c>
      <c r="L304" s="38">
        <v>0</v>
      </c>
      <c r="M304" s="39" t="e">
        <f>#REF!+#REF!+#REF!+#REF!</f>
        <v>#REF!</v>
      </c>
      <c r="N304" s="39"/>
      <c r="O304" s="51"/>
      <c r="P304" s="51"/>
      <c r="Q304" s="51"/>
      <c r="R304" s="51"/>
      <c r="S304" s="52"/>
      <c r="T304" s="52"/>
    </row>
    <row r="305" s="3" customFormat="1" ht="95" hidden="1" customHeight="1" spans="1:20">
      <c r="A305" s="20">
        <v>237</v>
      </c>
      <c r="B305" s="20" t="s">
        <v>578</v>
      </c>
      <c r="C305" s="20" t="s">
        <v>29</v>
      </c>
      <c r="D305" s="20">
        <v>1</v>
      </c>
      <c r="E305" s="20" t="s">
        <v>579</v>
      </c>
      <c r="F305" s="27">
        <f t="shared" si="29"/>
        <v>162</v>
      </c>
      <c r="G305" s="32">
        <v>0</v>
      </c>
      <c r="H305" s="32">
        <v>0</v>
      </c>
      <c r="I305" s="32">
        <v>23.41</v>
      </c>
      <c r="J305" s="32">
        <v>138.59</v>
      </c>
      <c r="K305" s="38">
        <v>0</v>
      </c>
      <c r="L305" s="38">
        <v>0</v>
      </c>
      <c r="M305" s="39" t="e">
        <f>#REF!+#REF!+#REF!+#REF!</f>
        <v>#REF!</v>
      </c>
      <c r="N305" s="39"/>
      <c r="O305" s="51"/>
      <c r="P305" s="51"/>
      <c r="Q305" s="51"/>
      <c r="R305" s="51"/>
      <c r="S305" s="52"/>
      <c r="T305" s="52"/>
    </row>
    <row r="306" s="3" customFormat="1" ht="47" hidden="1" customHeight="1" spans="1:20">
      <c r="A306" s="20">
        <v>238</v>
      </c>
      <c r="B306" s="20" t="s">
        <v>580</v>
      </c>
      <c r="C306" s="20" t="s">
        <v>29</v>
      </c>
      <c r="D306" s="53">
        <v>2</v>
      </c>
      <c r="E306" s="20" t="s">
        <v>581</v>
      </c>
      <c r="F306" s="29">
        <f t="shared" si="29"/>
        <v>614.12</v>
      </c>
      <c r="G306" s="32">
        <v>0</v>
      </c>
      <c r="H306" s="32">
        <v>62.69</v>
      </c>
      <c r="I306" s="32">
        <v>551.43</v>
      </c>
      <c r="J306" s="32">
        <v>0</v>
      </c>
      <c r="K306" s="38">
        <v>0</v>
      </c>
      <c r="L306" s="38">
        <v>0</v>
      </c>
      <c r="M306" s="47" t="e">
        <f>#REF!+#REF!+#REF!+#REF!</f>
        <v>#REF!</v>
      </c>
      <c r="N306" s="47"/>
      <c r="O306" s="51"/>
      <c r="P306" s="51"/>
      <c r="Q306" s="51"/>
      <c r="R306" s="51"/>
      <c r="S306" s="52"/>
      <c r="T306" s="52"/>
    </row>
    <row r="307" s="3" customFormat="1" ht="47" hidden="1" customHeight="1" spans="1:20">
      <c r="A307" s="20"/>
      <c r="B307" s="20"/>
      <c r="C307" s="20" t="s">
        <v>29</v>
      </c>
      <c r="D307" s="53"/>
      <c r="E307" s="20" t="s">
        <v>582</v>
      </c>
      <c r="F307" s="31"/>
      <c r="G307" s="32"/>
      <c r="H307" s="32"/>
      <c r="I307" s="32"/>
      <c r="J307" s="32"/>
      <c r="K307" s="38"/>
      <c r="L307" s="38"/>
      <c r="M307" s="49"/>
      <c r="N307" s="49"/>
      <c r="O307" s="51"/>
      <c r="P307" s="51"/>
      <c r="Q307" s="51"/>
      <c r="R307" s="51"/>
      <c r="S307" s="52"/>
      <c r="T307" s="52"/>
    </row>
    <row r="308" s="3" customFormat="1" ht="95" hidden="1" customHeight="1" spans="1:20">
      <c r="A308" s="20">
        <v>239</v>
      </c>
      <c r="B308" s="20" t="s">
        <v>583</v>
      </c>
      <c r="C308" s="20" t="s">
        <v>29</v>
      </c>
      <c r="D308" s="19">
        <v>1</v>
      </c>
      <c r="E308" s="20" t="s">
        <v>584</v>
      </c>
      <c r="F308" s="27">
        <f t="shared" ref="F308:F326" si="30">G308+H308+I308+J308</f>
        <v>101.6</v>
      </c>
      <c r="G308" s="33">
        <v>0</v>
      </c>
      <c r="H308" s="33">
        <v>0</v>
      </c>
      <c r="I308" s="33">
        <v>101.6</v>
      </c>
      <c r="J308" s="33">
        <v>0</v>
      </c>
      <c r="K308" s="39">
        <v>0</v>
      </c>
      <c r="L308" s="39">
        <v>0</v>
      </c>
      <c r="M308" s="39" t="e">
        <f>#REF!+#REF!+#REF!+#REF!</f>
        <v>#REF!</v>
      </c>
      <c r="N308" s="39"/>
      <c r="O308" s="51"/>
      <c r="P308" s="51"/>
      <c r="Q308" s="51"/>
      <c r="R308" s="51"/>
      <c r="S308" s="52"/>
      <c r="T308" s="52"/>
    </row>
    <row r="309" s="3" customFormat="1" ht="95" hidden="1" customHeight="1" spans="1:20">
      <c r="A309" s="20">
        <v>240</v>
      </c>
      <c r="B309" s="20" t="s">
        <v>585</v>
      </c>
      <c r="C309" s="20" t="s">
        <v>72</v>
      </c>
      <c r="D309" s="20">
        <v>1</v>
      </c>
      <c r="E309" s="20" t="s">
        <v>586</v>
      </c>
      <c r="F309" s="27">
        <f t="shared" si="30"/>
        <v>1445.39</v>
      </c>
      <c r="G309" s="32">
        <v>0</v>
      </c>
      <c r="H309" s="32">
        <v>1445.39</v>
      </c>
      <c r="I309" s="32">
        <v>0</v>
      </c>
      <c r="J309" s="32">
        <v>0</v>
      </c>
      <c r="K309" s="38">
        <v>0</v>
      </c>
      <c r="L309" s="38">
        <v>0</v>
      </c>
      <c r="M309" s="39" t="e">
        <f>#REF!+#REF!+#REF!+#REF!</f>
        <v>#REF!</v>
      </c>
      <c r="N309" s="38" t="s">
        <v>587</v>
      </c>
      <c r="O309" s="51"/>
      <c r="P309" s="51"/>
      <c r="Q309" s="51"/>
      <c r="R309" s="51"/>
      <c r="S309" s="52"/>
      <c r="T309" s="52"/>
    </row>
    <row r="310" s="3" customFormat="1" ht="95" hidden="1" customHeight="1" spans="1:20">
      <c r="A310" s="20">
        <v>241</v>
      </c>
      <c r="B310" s="20" t="s">
        <v>588</v>
      </c>
      <c r="C310" s="20" t="s">
        <v>29</v>
      </c>
      <c r="D310" s="19">
        <v>1</v>
      </c>
      <c r="E310" s="20" t="s">
        <v>589</v>
      </c>
      <c r="F310" s="27">
        <f t="shared" si="30"/>
        <v>218.11</v>
      </c>
      <c r="G310" s="33">
        <v>0</v>
      </c>
      <c r="H310" s="33">
        <v>0</v>
      </c>
      <c r="I310" s="33">
        <v>25.35</v>
      </c>
      <c r="J310" s="33">
        <v>192.76</v>
      </c>
      <c r="K310" s="39">
        <v>0</v>
      </c>
      <c r="L310" s="39">
        <v>0</v>
      </c>
      <c r="M310" s="39" t="e">
        <f>#REF!+#REF!+#REF!+#REF!</f>
        <v>#REF!</v>
      </c>
      <c r="N310" s="39"/>
      <c r="O310" s="51"/>
      <c r="P310" s="51"/>
      <c r="Q310" s="51"/>
      <c r="R310" s="51"/>
      <c r="S310" s="52"/>
      <c r="T310" s="52"/>
    </row>
    <row r="311" s="3" customFormat="1" ht="95" hidden="1" customHeight="1" spans="1:20">
      <c r="A311" s="20">
        <v>242</v>
      </c>
      <c r="B311" s="20" t="s">
        <v>590</v>
      </c>
      <c r="C311" s="20" t="s">
        <v>29</v>
      </c>
      <c r="D311" s="20">
        <v>1</v>
      </c>
      <c r="E311" s="32" t="s">
        <v>591</v>
      </c>
      <c r="F311" s="27">
        <f t="shared" si="30"/>
        <v>133.59</v>
      </c>
      <c r="G311" s="32">
        <v>0</v>
      </c>
      <c r="H311" s="32">
        <v>0</v>
      </c>
      <c r="I311" s="32">
        <v>133.59</v>
      </c>
      <c r="J311" s="32">
        <v>0</v>
      </c>
      <c r="K311" s="38">
        <v>0</v>
      </c>
      <c r="L311" s="38">
        <v>0</v>
      </c>
      <c r="M311" s="39" t="e">
        <f>#REF!+#REF!+#REF!+#REF!</f>
        <v>#REF!</v>
      </c>
      <c r="N311" s="39"/>
      <c r="O311" s="51"/>
      <c r="P311" s="51"/>
      <c r="Q311" s="51"/>
      <c r="R311" s="51"/>
      <c r="S311" s="52"/>
      <c r="T311" s="52"/>
    </row>
    <row r="312" s="3" customFormat="1" ht="95" hidden="1" customHeight="1" spans="1:20">
      <c r="A312" s="20">
        <v>243</v>
      </c>
      <c r="B312" s="20" t="s">
        <v>592</v>
      </c>
      <c r="C312" s="20" t="s">
        <v>29</v>
      </c>
      <c r="D312" s="20">
        <v>1</v>
      </c>
      <c r="E312" s="20" t="s">
        <v>593</v>
      </c>
      <c r="F312" s="27">
        <f t="shared" si="30"/>
        <v>365.13</v>
      </c>
      <c r="G312" s="32">
        <v>0</v>
      </c>
      <c r="H312" s="32">
        <v>0</v>
      </c>
      <c r="I312" s="32">
        <v>0</v>
      </c>
      <c r="J312" s="32">
        <v>365.13</v>
      </c>
      <c r="K312" s="38">
        <v>0</v>
      </c>
      <c r="L312" s="38">
        <v>0</v>
      </c>
      <c r="M312" s="39" t="e">
        <f>#REF!+#REF!+#REF!+#REF!</f>
        <v>#REF!</v>
      </c>
      <c r="N312" s="39"/>
      <c r="O312" s="51"/>
      <c r="P312" s="51"/>
      <c r="Q312" s="51"/>
      <c r="R312" s="51"/>
      <c r="S312" s="52"/>
      <c r="T312" s="52"/>
    </row>
    <row r="313" s="3" customFormat="1" ht="95" hidden="1" customHeight="1" spans="1:20">
      <c r="A313" s="20">
        <v>244</v>
      </c>
      <c r="B313" s="20" t="s">
        <v>594</v>
      </c>
      <c r="C313" s="20" t="s">
        <v>29</v>
      </c>
      <c r="D313" s="20">
        <v>1</v>
      </c>
      <c r="E313" s="20" t="s">
        <v>595</v>
      </c>
      <c r="F313" s="27">
        <f t="shared" si="30"/>
        <v>717.87</v>
      </c>
      <c r="G313" s="32">
        <v>0</v>
      </c>
      <c r="H313" s="32">
        <v>0</v>
      </c>
      <c r="I313" s="32">
        <v>0</v>
      </c>
      <c r="J313" s="32">
        <v>717.87</v>
      </c>
      <c r="K313" s="38">
        <v>0</v>
      </c>
      <c r="L313" s="38">
        <v>0</v>
      </c>
      <c r="M313" s="39" t="e">
        <f>#REF!+#REF!+#REF!+#REF!</f>
        <v>#REF!</v>
      </c>
      <c r="N313" s="39"/>
      <c r="O313" s="51"/>
      <c r="P313" s="51"/>
      <c r="Q313" s="51"/>
      <c r="R313" s="51"/>
      <c r="S313" s="52"/>
      <c r="T313" s="52"/>
    </row>
    <row r="314" s="3" customFormat="1" ht="95" hidden="1" customHeight="1" spans="1:20">
      <c r="A314" s="20">
        <v>245</v>
      </c>
      <c r="B314" s="20" t="s">
        <v>596</v>
      </c>
      <c r="C314" s="20" t="s">
        <v>29</v>
      </c>
      <c r="D314" s="19">
        <v>1</v>
      </c>
      <c r="E314" s="20" t="s">
        <v>597</v>
      </c>
      <c r="F314" s="27">
        <f t="shared" si="30"/>
        <v>198.93</v>
      </c>
      <c r="G314" s="33">
        <v>0</v>
      </c>
      <c r="H314" s="33">
        <v>0</v>
      </c>
      <c r="I314" s="33">
        <v>198.93</v>
      </c>
      <c r="J314" s="33">
        <v>0</v>
      </c>
      <c r="K314" s="39">
        <v>0</v>
      </c>
      <c r="L314" s="39">
        <v>0</v>
      </c>
      <c r="M314" s="39" t="e">
        <f>#REF!+#REF!+#REF!+#REF!</f>
        <v>#REF!</v>
      </c>
      <c r="N314" s="39"/>
      <c r="O314" s="51"/>
      <c r="P314" s="51"/>
      <c r="Q314" s="51"/>
      <c r="R314" s="51"/>
      <c r="S314" s="52"/>
      <c r="T314" s="52"/>
    </row>
    <row r="315" s="3" customFormat="1" ht="95" hidden="1" customHeight="1" spans="1:20">
      <c r="A315" s="20">
        <v>246</v>
      </c>
      <c r="B315" s="32" t="s">
        <v>598</v>
      </c>
      <c r="C315" s="20" t="s">
        <v>29</v>
      </c>
      <c r="D315" s="32">
        <v>1</v>
      </c>
      <c r="E315" s="32" t="s">
        <v>599</v>
      </c>
      <c r="F315" s="27">
        <f t="shared" si="30"/>
        <v>120.37</v>
      </c>
      <c r="G315" s="32">
        <v>0</v>
      </c>
      <c r="H315" s="32">
        <v>0</v>
      </c>
      <c r="I315" s="32">
        <v>0</v>
      </c>
      <c r="J315" s="32">
        <v>120.37</v>
      </c>
      <c r="K315" s="38">
        <v>0</v>
      </c>
      <c r="L315" s="38">
        <v>0</v>
      </c>
      <c r="M315" s="39" t="e">
        <f>#REF!+#REF!+#REF!+#REF!</f>
        <v>#REF!</v>
      </c>
      <c r="N315" s="39"/>
      <c r="O315" s="51"/>
      <c r="P315" s="51"/>
      <c r="Q315" s="51"/>
      <c r="R315" s="51"/>
      <c r="S315" s="52"/>
      <c r="T315" s="52"/>
    </row>
    <row r="316" s="3" customFormat="1" ht="95" hidden="1" customHeight="1" spans="1:20">
      <c r="A316" s="20">
        <v>247</v>
      </c>
      <c r="B316" s="20" t="s">
        <v>600</v>
      </c>
      <c r="C316" s="20" t="s">
        <v>72</v>
      </c>
      <c r="D316" s="19">
        <v>1</v>
      </c>
      <c r="E316" s="20" t="s">
        <v>601</v>
      </c>
      <c r="F316" s="27">
        <f t="shared" si="30"/>
        <v>107.96</v>
      </c>
      <c r="G316" s="33">
        <v>0</v>
      </c>
      <c r="H316" s="33">
        <v>0</v>
      </c>
      <c r="I316" s="33">
        <v>0</v>
      </c>
      <c r="J316" s="33">
        <v>107.96</v>
      </c>
      <c r="K316" s="39">
        <v>0</v>
      </c>
      <c r="L316" s="39">
        <v>0</v>
      </c>
      <c r="M316" s="39" t="e">
        <f>#REF!+#REF!+#REF!+#REF!</f>
        <v>#REF!</v>
      </c>
      <c r="N316" s="39"/>
      <c r="O316" s="51"/>
      <c r="P316" s="51"/>
      <c r="Q316" s="51"/>
      <c r="R316" s="51"/>
      <c r="S316" s="52"/>
      <c r="T316" s="52"/>
    </row>
    <row r="317" s="3" customFormat="1" ht="95" hidden="1" customHeight="1" spans="1:20">
      <c r="A317" s="20">
        <v>248</v>
      </c>
      <c r="B317" s="20" t="s">
        <v>602</v>
      </c>
      <c r="C317" s="20" t="s">
        <v>29</v>
      </c>
      <c r="D317" s="19">
        <v>1</v>
      </c>
      <c r="E317" s="20" t="s">
        <v>603</v>
      </c>
      <c r="F317" s="27">
        <f t="shared" si="30"/>
        <v>1425.89</v>
      </c>
      <c r="G317" s="33">
        <v>0</v>
      </c>
      <c r="H317" s="33">
        <v>0</v>
      </c>
      <c r="I317" s="33">
        <v>0</v>
      </c>
      <c r="J317" s="33">
        <v>1425.89</v>
      </c>
      <c r="K317" s="39">
        <v>0</v>
      </c>
      <c r="L317" s="39">
        <v>0</v>
      </c>
      <c r="M317" s="39" t="e">
        <f>#REF!+#REF!+#REF!+#REF!</f>
        <v>#REF!</v>
      </c>
      <c r="N317" s="39"/>
      <c r="O317" s="51"/>
      <c r="P317" s="51"/>
      <c r="Q317" s="51"/>
      <c r="R317" s="51"/>
      <c r="S317" s="52"/>
      <c r="T317" s="52"/>
    </row>
    <row r="318" s="3" customFormat="1" ht="95" hidden="1" customHeight="1" spans="1:20">
      <c r="A318" s="20">
        <v>249</v>
      </c>
      <c r="B318" s="20" t="s">
        <v>604</v>
      </c>
      <c r="C318" s="20" t="s">
        <v>72</v>
      </c>
      <c r="D318" s="20">
        <v>1</v>
      </c>
      <c r="E318" s="32" t="s">
        <v>605</v>
      </c>
      <c r="F318" s="27">
        <f t="shared" si="30"/>
        <v>143.29</v>
      </c>
      <c r="G318" s="32">
        <v>0</v>
      </c>
      <c r="H318" s="32">
        <v>0</v>
      </c>
      <c r="I318" s="32">
        <v>143.29</v>
      </c>
      <c r="J318" s="32">
        <v>0</v>
      </c>
      <c r="K318" s="38">
        <v>0</v>
      </c>
      <c r="L318" s="38">
        <v>0</v>
      </c>
      <c r="M318" s="39" t="e">
        <f>#REF!+#REF!+#REF!+#REF!</f>
        <v>#REF!</v>
      </c>
      <c r="N318" s="38" t="s">
        <v>606</v>
      </c>
      <c r="O318" s="51"/>
      <c r="P318" s="51"/>
      <c r="Q318" s="51"/>
      <c r="R318" s="51"/>
      <c r="S318" s="52"/>
      <c r="T318" s="52"/>
    </row>
    <row r="319" s="3" customFormat="1" ht="95" hidden="1" customHeight="1" spans="1:20">
      <c r="A319" s="20">
        <v>250</v>
      </c>
      <c r="B319" s="20" t="s">
        <v>607</v>
      </c>
      <c r="C319" s="20" t="s">
        <v>29</v>
      </c>
      <c r="D319" s="19">
        <v>1</v>
      </c>
      <c r="E319" s="20" t="s">
        <v>608</v>
      </c>
      <c r="F319" s="27">
        <f t="shared" si="30"/>
        <v>229.13</v>
      </c>
      <c r="G319" s="33">
        <v>0</v>
      </c>
      <c r="H319" s="33">
        <v>34.44</v>
      </c>
      <c r="I319" s="33">
        <v>194.69</v>
      </c>
      <c r="J319" s="33">
        <v>0</v>
      </c>
      <c r="K319" s="39">
        <v>0</v>
      </c>
      <c r="L319" s="39">
        <v>0</v>
      </c>
      <c r="M319" s="39" t="e">
        <f>#REF!+#REF!+#REF!+#REF!</f>
        <v>#REF!</v>
      </c>
      <c r="N319" s="39"/>
      <c r="O319" s="51"/>
      <c r="P319" s="51"/>
      <c r="Q319" s="51"/>
      <c r="R319" s="51"/>
      <c r="S319" s="52"/>
      <c r="T319" s="52"/>
    </row>
    <row r="320" s="3" customFormat="1" ht="95" hidden="1" customHeight="1" spans="1:20">
      <c r="A320" s="20">
        <v>251</v>
      </c>
      <c r="B320" s="20" t="s">
        <v>609</v>
      </c>
      <c r="C320" s="20" t="s">
        <v>29</v>
      </c>
      <c r="D320" s="20">
        <v>1</v>
      </c>
      <c r="E320" s="20" t="s">
        <v>610</v>
      </c>
      <c r="F320" s="27">
        <f t="shared" si="30"/>
        <v>602.19</v>
      </c>
      <c r="G320" s="32">
        <v>0</v>
      </c>
      <c r="H320" s="32">
        <v>0</v>
      </c>
      <c r="I320" s="32">
        <v>5.3</v>
      </c>
      <c r="J320" s="32">
        <v>596.89</v>
      </c>
      <c r="K320" s="38">
        <v>0</v>
      </c>
      <c r="L320" s="38">
        <v>0</v>
      </c>
      <c r="M320" s="39" t="e">
        <f>#REF!+#REF!+#REF!+#REF!</f>
        <v>#REF!</v>
      </c>
      <c r="N320" s="39"/>
      <c r="O320" s="51"/>
      <c r="P320" s="51"/>
      <c r="Q320" s="51"/>
      <c r="R320" s="51"/>
      <c r="S320" s="52"/>
      <c r="T320" s="52"/>
    </row>
    <row r="321" s="3" customFormat="1" ht="95" hidden="1" customHeight="1" spans="1:20">
      <c r="A321" s="20">
        <v>252</v>
      </c>
      <c r="B321" s="20" t="s">
        <v>611</v>
      </c>
      <c r="C321" s="20" t="s">
        <v>29</v>
      </c>
      <c r="D321" s="20">
        <v>1</v>
      </c>
      <c r="E321" s="20" t="s">
        <v>612</v>
      </c>
      <c r="F321" s="27">
        <f t="shared" si="30"/>
        <v>182.46</v>
      </c>
      <c r="G321" s="32">
        <v>0</v>
      </c>
      <c r="H321" s="32">
        <v>0</v>
      </c>
      <c r="I321" s="32">
        <v>182.46</v>
      </c>
      <c r="J321" s="32">
        <v>0</v>
      </c>
      <c r="K321" s="38">
        <v>0</v>
      </c>
      <c r="L321" s="38">
        <v>0</v>
      </c>
      <c r="M321" s="39" t="e">
        <f>#REF!+#REF!+#REF!+#REF!</f>
        <v>#REF!</v>
      </c>
      <c r="N321" s="39"/>
      <c r="O321" s="51"/>
      <c r="P321" s="51"/>
      <c r="Q321" s="51"/>
      <c r="R321" s="51"/>
      <c r="S321" s="52"/>
      <c r="T321" s="52"/>
    </row>
    <row r="322" s="3" customFormat="1" ht="95" hidden="1" customHeight="1" spans="1:20">
      <c r="A322" s="20">
        <v>253</v>
      </c>
      <c r="B322" s="20" t="s">
        <v>613</v>
      </c>
      <c r="C322" s="20" t="s">
        <v>72</v>
      </c>
      <c r="D322" s="19">
        <v>1</v>
      </c>
      <c r="E322" s="20" t="s">
        <v>614</v>
      </c>
      <c r="F322" s="27">
        <f t="shared" si="30"/>
        <v>1311.92</v>
      </c>
      <c r="G322" s="33">
        <v>0</v>
      </c>
      <c r="H322" s="33">
        <v>1311.92</v>
      </c>
      <c r="I322" s="33">
        <v>0</v>
      </c>
      <c r="J322" s="33">
        <v>0</v>
      </c>
      <c r="K322" s="39">
        <v>0</v>
      </c>
      <c r="L322" s="39">
        <v>0</v>
      </c>
      <c r="M322" s="39" t="e">
        <f>#REF!+#REF!+#REF!+#REF!</f>
        <v>#REF!</v>
      </c>
      <c r="N322" s="39"/>
      <c r="O322" s="51"/>
      <c r="P322" s="51"/>
      <c r="Q322" s="51"/>
      <c r="R322" s="51"/>
      <c r="S322" s="52"/>
      <c r="T322" s="52"/>
    </row>
    <row r="323" s="3" customFormat="1" ht="95" hidden="1" customHeight="1" spans="1:20">
      <c r="A323" s="20">
        <v>254</v>
      </c>
      <c r="B323" s="20" t="s">
        <v>615</v>
      </c>
      <c r="C323" s="20" t="s">
        <v>29</v>
      </c>
      <c r="D323" s="20">
        <v>1</v>
      </c>
      <c r="E323" s="20" t="s">
        <v>616</v>
      </c>
      <c r="F323" s="27">
        <f t="shared" si="30"/>
        <v>2770.63</v>
      </c>
      <c r="G323" s="32">
        <v>0</v>
      </c>
      <c r="H323" s="32">
        <v>2721.75</v>
      </c>
      <c r="I323" s="32">
        <v>15.17</v>
      </c>
      <c r="J323" s="32">
        <v>33.71</v>
      </c>
      <c r="K323" s="38">
        <v>0</v>
      </c>
      <c r="L323" s="38">
        <v>0</v>
      </c>
      <c r="M323" s="39" t="e">
        <f>#REF!+#REF!+#REF!+#REF!</f>
        <v>#REF!</v>
      </c>
      <c r="N323" s="39"/>
      <c r="O323" s="51"/>
      <c r="P323" s="51"/>
      <c r="Q323" s="51"/>
      <c r="R323" s="51"/>
      <c r="S323" s="52"/>
      <c r="T323" s="52"/>
    </row>
    <row r="324" s="3" customFormat="1" ht="95" hidden="1" customHeight="1" spans="1:20">
      <c r="A324" s="20">
        <v>255</v>
      </c>
      <c r="B324" s="20" t="s">
        <v>617</v>
      </c>
      <c r="C324" s="20" t="s">
        <v>72</v>
      </c>
      <c r="D324" s="20">
        <v>1</v>
      </c>
      <c r="E324" s="20" t="s">
        <v>618</v>
      </c>
      <c r="F324" s="27">
        <f t="shared" si="30"/>
        <v>111.75</v>
      </c>
      <c r="G324" s="32">
        <v>0</v>
      </c>
      <c r="H324" s="32">
        <v>0</v>
      </c>
      <c r="I324" s="32">
        <v>0</v>
      </c>
      <c r="J324" s="32">
        <v>111.75</v>
      </c>
      <c r="K324" s="38">
        <v>0</v>
      </c>
      <c r="L324" s="38">
        <v>0</v>
      </c>
      <c r="M324" s="39" t="e">
        <f>#REF!+#REF!+#REF!+#REF!</f>
        <v>#REF!</v>
      </c>
      <c r="N324" s="39"/>
      <c r="O324" s="51"/>
      <c r="P324" s="51"/>
      <c r="Q324" s="51"/>
      <c r="R324" s="51"/>
      <c r="S324" s="52"/>
      <c r="T324" s="52"/>
    </row>
    <row r="325" s="3" customFormat="1" ht="95" hidden="1" customHeight="1" spans="1:20">
      <c r="A325" s="20">
        <v>256</v>
      </c>
      <c r="B325" s="20" t="s">
        <v>619</v>
      </c>
      <c r="C325" s="20" t="s">
        <v>29</v>
      </c>
      <c r="D325" s="20">
        <v>1</v>
      </c>
      <c r="E325" s="20" t="s">
        <v>620</v>
      </c>
      <c r="F325" s="27">
        <f t="shared" si="30"/>
        <v>127.53</v>
      </c>
      <c r="G325" s="32">
        <v>0</v>
      </c>
      <c r="H325" s="32">
        <v>0</v>
      </c>
      <c r="I325" s="32">
        <v>109.79</v>
      </c>
      <c r="J325" s="32">
        <v>17.74</v>
      </c>
      <c r="K325" s="38">
        <v>0</v>
      </c>
      <c r="L325" s="38">
        <v>0</v>
      </c>
      <c r="M325" s="39" t="e">
        <f>#REF!+#REF!+#REF!+#REF!</f>
        <v>#REF!</v>
      </c>
      <c r="N325" s="39"/>
      <c r="O325" s="51"/>
      <c r="P325" s="51"/>
      <c r="Q325" s="51"/>
      <c r="R325" s="51"/>
      <c r="S325" s="52"/>
      <c r="T325" s="52"/>
    </row>
    <row r="326" s="3" customFormat="1" ht="47" hidden="1" customHeight="1" spans="1:20">
      <c r="A326" s="20">
        <v>257</v>
      </c>
      <c r="B326" s="20" t="s">
        <v>621</v>
      </c>
      <c r="C326" s="20" t="s">
        <v>29</v>
      </c>
      <c r="D326" s="20">
        <v>2</v>
      </c>
      <c r="E326" s="20" t="s">
        <v>622</v>
      </c>
      <c r="F326" s="29">
        <f t="shared" si="30"/>
        <v>875.22</v>
      </c>
      <c r="G326" s="32">
        <v>0</v>
      </c>
      <c r="H326" s="32">
        <v>46.72</v>
      </c>
      <c r="I326" s="32">
        <v>329.13</v>
      </c>
      <c r="J326" s="32">
        <v>499.37</v>
      </c>
      <c r="K326" s="38">
        <v>0</v>
      </c>
      <c r="L326" s="38">
        <v>0</v>
      </c>
      <c r="M326" s="47" t="e">
        <f>#REF!+#REF!+#REF!+#REF!</f>
        <v>#REF!</v>
      </c>
      <c r="N326" s="47"/>
      <c r="O326" s="51"/>
      <c r="P326" s="51"/>
      <c r="Q326" s="51"/>
      <c r="R326" s="51"/>
      <c r="S326" s="52"/>
      <c r="T326" s="52"/>
    </row>
    <row r="327" s="3" customFormat="1" ht="47" hidden="1" customHeight="1" spans="1:20">
      <c r="A327" s="20"/>
      <c r="B327" s="20"/>
      <c r="C327" s="20" t="s">
        <v>29</v>
      </c>
      <c r="D327" s="20"/>
      <c r="E327" s="20" t="s">
        <v>623</v>
      </c>
      <c r="F327" s="31"/>
      <c r="G327" s="32"/>
      <c r="H327" s="32"/>
      <c r="I327" s="32"/>
      <c r="J327" s="32"/>
      <c r="K327" s="38"/>
      <c r="L327" s="38"/>
      <c r="M327" s="49"/>
      <c r="N327" s="49"/>
      <c r="O327" s="51"/>
      <c r="P327" s="51"/>
      <c r="Q327" s="51"/>
      <c r="R327" s="51"/>
      <c r="S327" s="52"/>
      <c r="T327" s="52"/>
    </row>
    <row r="328" s="3" customFormat="1" ht="95" hidden="1" customHeight="1" spans="1:20">
      <c r="A328" s="20">
        <v>258</v>
      </c>
      <c r="B328" s="20" t="s">
        <v>624</v>
      </c>
      <c r="C328" s="20" t="s">
        <v>29</v>
      </c>
      <c r="D328" s="19">
        <v>1</v>
      </c>
      <c r="E328" s="20" t="s">
        <v>625</v>
      </c>
      <c r="F328" s="27">
        <f t="shared" ref="F328:F333" si="31">G328+H328+I328+J328</f>
        <v>186.01</v>
      </c>
      <c r="G328" s="33">
        <v>0</v>
      </c>
      <c r="H328" s="33">
        <v>0</v>
      </c>
      <c r="I328" s="33">
        <v>186.01</v>
      </c>
      <c r="J328" s="33">
        <v>0</v>
      </c>
      <c r="K328" s="39">
        <v>0</v>
      </c>
      <c r="L328" s="39">
        <v>0</v>
      </c>
      <c r="M328" s="39" t="e">
        <f>#REF!+#REF!+#REF!+#REF!</f>
        <v>#REF!</v>
      </c>
      <c r="N328" s="39"/>
      <c r="O328" s="51"/>
      <c r="P328" s="51"/>
      <c r="Q328" s="51"/>
      <c r="R328" s="51"/>
      <c r="S328" s="52"/>
      <c r="T328" s="52"/>
    </row>
    <row r="329" s="3" customFormat="1" ht="95" hidden="1" customHeight="1" spans="1:20">
      <c r="A329" s="20">
        <v>259</v>
      </c>
      <c r="B329" s="20" t="s">
        <v>626</v>
      </c>
      <c r="C329" s="20" t="s">
        <v>29</v>
      </c>
      <c r="D329" s="19">
        <v>1</v>
      </c>
      <c r="E329" s="20" t="s">
        <v>627</v>
      </c>
      <c r="F329" s="27">
        <f t="shared" si="31"/>
        <v>103.53</v>
      </c>
      <c r="G329" s="33">
        <v>0</v>
      </c>
      <c r="H329" s="33">
        <v>0</v>
      </c>
      <c r="I329" s="33">
        <v>0</v>
      </c>
      <c r="J329" s="33">
        <v>103.53</v>
      </c>
      <c r="K329" s="39">
        <v>0</v>
      </c>
      <c r="L329" s="39">
        <v>0</v>
      </c>
      <c r="M329" s="39" t="e">
        <f>#REF!+#REF!+#REF!+#REF!</f>
        <v>#REF!</v>
      </c>
      <c r="N329" s="39"/>
      <c r="O329" s="51"/>
      <c r="P329" s="51"/>
      <c r="Q329" s="51"/>
      <c r="R329" s="51"/>
      <c r="S329" s="52"/>
      <c r="T329" s="52"/>
    </row>
    <row r="330" s="3" customFormat="1" ht="95" hidden="1" customHeight="1" spans="1:20">
      <c r="A330" s="20">
        <v>260</v>
      </c>
      <c r="B330" s="20" t="s">
        <v>628</v>
      </c>
      <c r="C330" s="20" t="s">
        <v>29</v>
      </c>
      <c r="D330" s="20">
        <v>1</v>
      </c>
      <c r="E330" s="20" t="s">
        <v>629</v>
      </c>
      <c r="F330" s="27">
        <f t="shared" si="31"/>
        <v>678.82</v>
      </c>
      <c r="G330" s="32">
        <v>0</v>
      </c>
      <c r="H330" s="32">
        <v>0</v>
      </c>
      <c r="I330" s="32">
        <v>531.24</v>
      </c>
      <c r="J330" s="32">
        <v>147.58</v>
      </c>
      <c r="K330" s="38">
        <v>0</v>
      </c>
      <c r="L330" s="38">
        <v>0</v>
      </c>
      <c r="M330" s="39" t="e">
        <f>#REF!+#REF!+#REF!+#REF!</f>
        <v>#REF!</v>
      </c>
      <c r="N330" s="39"/>
      <c r="O330" s="51"/>
      <c r="P330" s="51"/>
      <c r="Q330" s="51"/>
      <c r="R330" s="51"/>
      <c r="S330" s="52"/>
      <c r="T330" s="52"/>
    </row>
    <row r="331" s="3" customFormat="1" ht="95" hidden="1" customHeight="1" spans="1:20">
      <c r="A331" s="20">
        <v>261</v>
      </c>
      <c r="B331" s="20" t="s">
        <v>630</v>
      </c>
      <c r="C331" s="20" t="s">
        <v>29</v>
      </c>
      <c r="D331" s="19">
        <v>1</v>
      </c>
      <c r="E331" s="20" t="s">
        <v>631</v>
      </c>
      <c r="F331" s="27">
        <f t="shared" si="31"/>
        <v>265.71</v>
      </c>
      <c r="G331" s="33">
        <v>0</v>
      </c>
      <c r="H331" s="33">
        <v>0</v>
      </c>
      <c r="I331" s="33">
        <v>0.21</v>
      </c>
      <c r="J331" s="33">
        <v>265.5</v>
      </c>
      <c r="K331" s="39">
        <v>0</v>
      </c>
      <c r="L331" s="39">
        <v>0</v>
      </c>
      <c r="M331" s="39" t="e">
        <f>#REF!+#REF!+#REF!+#REF!</f>
        <v>#REF!</v>
      </c>
      <c r="N331" s="39"/>
      <c r="O331" s="51"/>
      <c r="P331" s="51"/>
      <c r="Q331" s="51"/>
      <c r="R331" s="51"/>
      <c r="S331" s="52"/>
      <c r="T331" s="52"/>
    </row>
    <row r="332" s="3" customFormat="1" ht="95" hidden="1" customHeight="1" spans="1:20">
      <c r="A332" s="20">
        <v>262</v>
      </c>
      <c r="B332" s="20" t="s">
        <v>632</v>
      </c>
      <c r="C332" s="20" t="s">
        <v>29</v>
      </c>
      <c r="D332" s="19">
        <v>1</v>
      </c>
      <c r="E332" s="20" t="s">
        <v>633</v>
      </c>
      <c r="F332" s="27">
        <f t="shared" si="31"/>
        <v>395.46</v>
      </c>
      <c r="G332" s="33">
        <v>0</v>
      </c>
      <c r="H332" s="33">
        <v>0</v>
      </c>
      <c r="I332" s="33">
        <v>395.46</v>
      </c>
      <c r="J332" s="33">
        <v>0</v>
      </c>
      <c r="K332" s="39">
        <v>0</v>
      </c>
      <c r="L332" s="39">
        <v>0</v>
      </c>
      <c r="M332" s="39" t="e">
        <f>#REF!+#REF!+#REF!+#REF!</f>
        <v>#REF!</v>
      </c>
      <c r="N332" s="38" t="s">
        <v>606</v>
      </c>
      <c r="O332" s="51"/>
      <c r="P332" s="51"/>
      <c r="Q332" s="51"/>
      <c r="R332" s="51"/>
      <c r="S332" s="52"/>
      <c r="T332" s="52"/>
    </row>
    <row r="333" s="3" customFormat="1" ht="47" hidden="1" customHeight="1" spans="1:20">
      <c r="A333" s="20">
        <v>263</v>
      </c>
      <c r="B333" s="20" t="s">
        <v>634</v>
      </c>
      <c r="C333" s="20" t="s">
        <v>29</v>
      </c>
      <c r="D333" s="19">
        <v>2</v>
      </c>
      <c r="E333" s="20" t="s">
        <v>635</v>
      </c>
      <c r="F333" s="29">
        <f t="shared" si="31"/>
        <v>760.85</v>
      </c>
      <c r="G333" s="33">
        <v>0</v>
      </c>
      <c r="H333" s="33">
        <v>0</v>
      </c>
      <c r="I333" s="33">
        <v>434.29</v>
      </c>
      <c r="J333" s="33">
        <v>326.56</v>
      </c>
      <c r="K333" s="39">
        <v>0</v>
      </c>
      <c r="L333" s="39">
        <v>0</v>
      </c>
      <c r="M333" s="47" t="e">
        <f>#REF!+#REF!+#REF!+#REF!</f>
        <v>#REF!</v>
      </c>
      <c r="N333" s="47"/>
      <c r="O333" s="51"/>
      <c r="P333" s="51"/>
      <c r="Q333" s="51"/>
      <c r="R333" s="51"/>
      <c r="S333" s="52"/>
      <c r="T333" s="52"/>
    </row>
    <row r="334" s="3" customFormat="1" ht="47" hidden="1" customHeight="1" spans="1:20">
      <c r="A334" s="20"/>
      <c r="B334" s="19"/>
      <c r="C334" s="19"/>
      <c r="D334" s="19"/>
      <c r="E334" s="20" t="s">
        <v>636</v>
      </c>
      <c r="F334" s="31"/>
      <c r="G334" s="33"/>
      <c r="H334" s="33"/>
      <c r="I334" s="33"/>
      <c r="J334" s="33"/>
      <c r="K334" s="39"/>
      <c r="L334" s="39"/>
      <c r="M334" s="49"/>
      <c r="N334" s="49"/>
      <c r="O334" s="51"/>
      <c r="P334" s="51"/>
      <c r="Q334" s="51"/>
      <c r="R334" s="51"/>
      <c r="S334" s="52"/>
      <c r="T334" s="52"/>
    </row>
    <row r="335" s="3" customFormat="1" ht="95" hidden="1" customHeight="1" spans="1:20">
      <c r="A335" s="20">
        <v>264</v>
      </c>
      <c r="B335" s="20" t="s">
        <v>637</v>
      </c>
      <c r="C335" s="20" t="s">
        <v>29</v>
      </c>
      <c r="D335" s="20">
        <v>1</v>
      </c>
      <c r="E335" s="20" t="s">
        <v>638</v>
      </c>
      <c r="F335" s="27">
        <f t="shared" ref="F335:F339" si="32">G335+H335+I335+J335</f>
        <v>688.72</v>
      </c>
      <c r="G335" s="32">
        <v>0</v>
      </c>
      <c r="H335" s="32">
        <v>0</v>
      </c>
      <c r="I335" s="32">
        <v>3.21</v>
      </c>
      <c r="J335" s="32">
        <v>685.51</v>
      </c>
      <c r="K335" s="38">
        <v>0</v>
      </c>
      <c r="L335" s="38">
        <v>0</v>
      </c>
      <c r="M335" s="39" t="e">
        <f>#REF!+#REF!+#REF!+#REF!</f>
        <v>#REF!</v>
      </c>
      <c r="N335" s="39"/>
      <c r="O335" s="51"/>
      <c r="P335" s="51"/>
      <c r="Q335" s="51"/>
      <c r="R335" s="51"/>
      <c r="S335" s="52"/>
      <c r="T335" s="52"/>
    </row>
    <row r="336" s="3" customFormat="1" ht="95" hidden="1" customHeight="1" spans="1:20">
      <c r="A336" s="20">
        <v>265</v>
      </c>
      <c r="B336" s="20" t="s">
        <v>639</v>
      </c>
      <c r="C336" s="20" t="s">
        <v>29</v>
      </c>
      <c r="D336" s="19">
        <v>1</v>
      </c>
      <c r="E336" s="20" t="s">
        <v>640</v>
      </c>
      <c r="F336" s="27">
        <f t="shared" si="32"/>
        <v>623.72</v>
      </c>
      <c r="G336" s="33">
        <v>0</v>
      </c>
      <c r="H336" s="33">
        <v>0</v>
      </c>
      <c r="I336" s="33">
        <v>56.6</v>
      </c>
      <c r="J336" s="33">
        <v>567.12</v>
      </c>
      <c r="K336" s="39">
        <v>0</v>
      </c>
      <c r="L336" s="39">
        <v>0</v>
      </c>
      <c r="M336" s="39" t="e">
        <f>#REF!+#REF!+#REF!+#REF!</f>
        <v>#REF!</v>
      </c>
      <c r="N336" s="39"/>
      <c r="O336" s="51"/>
      <c r="P336" s="51"/>
      <c r="Q336" s="51"/>
      <c r="R336" s="51"/>
      <c r="S336" s="52"/>
      <c r="T336" s="52"/>
    </row>
    <row r="337" s="3" customFormat="1" ht="95" hidden="1" customHeight="1" spans="1:20">
      <c r="A337" s="20">
        <v>266</v>
      </c>
      <c r="B337" s="20" t="s">
        <v>641</v>
      </c>
      <c r="C337" s="20" t="s">
        <v>29</v>
      </c>
      <c r="D337" s="19">
        <v>1</v>
      </c>
      <c r="E337" s="20" t="s">
        <v>642</v>
      </c>
      <c r="F337" s="27">
        <f t="shared" si="32"/>
        <v>188.14</v>
      </c>
      <c r="G337" s="33">
        <v>0</v>
      </c>
      <c r="H337" s="33">
        <v>0</v>
      </c>
      <c r="I337" s="33">
        <v>95.22</v>
      </c>
      <c r="J337" s="33">
        <v>92.92</v>
      </c>
      <c r="K337" s="39">
        <v>0</v>
      </c>
      <c r="L337" s="39">
        <v>0</v>
      </c>
      <c r="M337" s="39" t="e">
        <f>#REF!+#REF!+#REF!+#REF!</f>
        <v>#REF!</v>
      </c>
      <c r="N337" s="39"/>
      <c r="O337" s="51"/>
      <c r="P337" s="51"/>
      <c r="Q337" s="51"/>
      <c r="R337" s="51"/>
      <c r="S337" s="52"/>
      <c r="T337" s="52"/>
    </row>
    <row r="338" s="3" customFormat="1" ht="95" hidden="1" customHeight="1" spans="1:20">
      <c r="A338" s="20">
        <v>267</v>
      </c>
      <c r="B338" s="20" t="s">
        <v>643</v>
      </c>
      <c r="C338" s="20" t="s">
        <v>72</v>
      </c>
      <c r="D338" s="19">
        <v>1</v>
      </c>
      <c r="E338" s="20" t="s">
        <v>644</v>
      </c>
      <c r="F338" s="27">
        <f t="shared" si="32"/>
        <v>557.52</v>
      </c>
      <c r="G338" s="33">
        <v>0</v>
      </c>
      <c r="H338" s="33">
        <v>0</v>
      </c>
      <c r="I338" s="33"/>
      <c r="J338" s="33">
        <v>557.52</v>
      </c>
      <c r="K338" s="39">
        <v>0</v>
      </c>
      <c r="L338" s="39">
        <v>0</v>
      </c>
      <c r="M338" s="39" t="e">
        <f>#REF!+#REF!+#REF!+#REF!</f>
        <v>#REF!</v>
      </c>
      <c r="N338" s="39"/>
      <c r="O338" s="51"/>
      <c r="P338" s="51"/>
      <c r="Q338" s="51"/>
      <c r="R338" s="51"/>
      <c r="S338" s="52"/>
      <c r="T338" s="52"/>
    </row>
    <row r="339" s="3" customFormat="1" ht="47" hidden="1" customHeight="1" spans="1:20">
      <c r="A339" s="20">
        <v>268</v>
      </c>
      <c r="B339" s="20" t="s">
        <v>645</v>
      </c>
      <c r="C339" s="20" t="s">
        <v>29</v>
      </c>
      <c r="D339" s="20">
        <v>6</v>
      </c>
      <c r="E339" s="20" t="s">
        <v>646</v>
      </c>
      <c r="F339" s="29">
        <f t="shared" si="32"/>
        <v>1364.91</v>
      </c>
      <c r="G339" s="32">
        <v>0</v>
      </c>
      <c r="H339" s="32">
        <v>155.9</v>
      </c>
      <c r="I339" s="32">
        <v>174.92</v>
      </c>
      <c r="J339" s="32">
        <v>1034.09</v>
      </c>
      <c r="K339" s="38">
        <v>0</v>
      </c>
      <c r="L339" s="38">
        <v>0</v>
      </c>
      <c r="M339" s="47" t="e">
        <f>#REF!+#REF!+#REF!+#REF!</f>
        <v>#REF!</v>
      </c>
      <c r="N339" s="47"/>
      <c r="O339" s="51"/>
      <c r="P339" s="51"/>
      <c r="Q339" s="51"/>
      <c r="R339" s="51"/>
      <c r="S339" s="52"/>
      <c r="T339" s="52"/>
    </row>
    <row r="340" s="3" customFormat="1" ht="47" hidden="1" customHeight="1" spans="1:20">
      <c r="A340" s="20"/>
      <c r="B340" s="20"/>
      <c r="C340" s="20" t="s">
        <v>29</v>
      </c>
      <c r="D340" s="20"/>
      <c r="E340" s="20" t="s">
        <v>647</v>
      </c>
      <c r="F340" s="30"/>
      <c r="G340" s="32"/>
      <c r="H340" s="32"/>
      <c r="I340" s="32"/>
      <c r="J340" s="32"/>
      <c r="K340" s="38"/>
      <c r="L340" s="38"/>
      <c r="M340" s="48"/>
      <c r="N340" s="48"/>
      <c r="O340" s="51"/>
      <c r="P340" s="51"/>
      <c r="Q340" s="51"/>
      <c r="R340" s="51"/>
      <c r="S340" s="52"/>
      <c r="T340" s="52"/>
    </row>
    <row r="341" s="3" customFormat="1" ht="47" hidden="1" customHeight="1" spans="1:20">
      <c r="A341" s="20"/>
      <c r="B341" s="20"/>
      <c r="C341" s="20" t="s">
        <v>29</v>
      </c>
      <c r="D341" s="20"/>
      <c r="E341" s="20" t="s">
        <v>648</v>
      </c>
      <c r="F341" s="30"/>
      <c r="G341" s="32"/>
      <c r="H341" s="32"/>
      <c r="I341" s="32"/>
      <c r="J341" s="32"/>
      <c r="K341" s="38"/>
      <c r="L341" s="38"/>
      <c r="M341" s="48"/>
      <c r="N341" s="48"/>
      <c r="O341" s="51"/>
      <c r="P341" s="51"/>
      <c r="Q341" s="51"/>
      <c r="R341" s="51"/>
      <c r="S341" s="52"/>
      <c r="T341" s="52"/>
    </row>
    <row r="342" s="3" customFormat="1" ht="47" hidden="1" customHeight="1" spans="1:20">
      <c r="A342" s="20"/>
      <c r="B342" s="20"/>
      <c r="C342" s="20" t="s">
        <v>29</v>
      </c>
      <c r="D342" s="20"/>
      <c r="E342" s="20" t="s">
        <v>649</v>
      </c>
      <c r="F342" s="30"/>
      <c r="G342" s="32"/>
      <c r="H342" s="32"/>
      <c r="I342" s="32"/>
      <c r="J342" s="32"/>
      <c r="K342" s="38"/>
      <c r="L342" s="38"/>
      <c r="M342" s="48"/>
      <c r="N342" s="48"/>
      <c r="O342" s="51"/>
      <c r="P342" s="51"/>
      <c r="Q342" s="51"/>
      <c r="R342" s="51"/>
      <c r="S342" s="52"/>
      <c r="T342" s="52"/>
    </row>
    <row r="343" s="3" customFormat="1" ht="47" hidden="1" customHeight="1" spans="1:20">
      <c r="A343" s="20"/>
      <c r="B343" s="20"/>
      <c r="C343" s="20" t="s">
        <v>29</v>
      </c>
      <c r="D343" s="20"/>
      <c r="E343" s="20" t="s">
        <v>650</v>
      </c>
      <c r="F343" s="30"/>
      <c r="G343" s="32"/>
      <c r="H343" s="32"/>
      <c r="I343" s="32"/>
      <c r="J343" s="32"/>
      <c r="K343" s="38"/>
      <c r="L343" s="38"/>
      <c r="M343" s="48"/>
      <c r="N343" s="48"/>
      <c r="O343" s="51"/>
      <c r="P343" s="51"/>
      <c r="Q343" s="51"/>
      <c r="R343" s="51"/>
      <c r="S343" s="52"/>
      <c r="T343" s="52"/>
    </row>
    <row r="344" s="3" customFormat="1" ht="47" hidden="1" customHeight="1" spans="1:20">
      <c r="A344" s="20"/>
      <c r="B344" s="20"/>
      <c r="C344" s="20" t="s">
        <v>29</v>
      </c>
      <c r="D344" s="20"/>
      <c r="E344" s="20" t="s">
        <v>651</v>
      </c>
      <c r="F344" s="31"/>
      <c r="G344" s="32"/>
      <c r="H344" s="32"/>
      <c r="I344" s="32"/>
      <c r="J344" s="32"/>
      <c r="K344" s="38"/>
      <c r="L344" s="38"/>
      <c r="M344" s="49"/>
      <c r="N344" s="49"/>
      <c r="O344" s="51"/>
      <c r="P344" s="51"/>
      <c r="Q344" s="51"/>
      <c r="R344" s="51"/>
      <c r="S344" s="52"/>
      <c r="T344" s="52"/>
    </row>
    <row r="345" s="3" customFormat="1" ht="47" hidden="1" customHeight="1" spans="1:20">
      <c r="A345" s="20">
        <v>269</v>
      </c>
      <c r="B345" s="20" t="s">
        <v>652</v>
      </c>
      <c r="C345" s="20" t="s">
        <v>29</v>
      </c>
      <c r="D345" s="19">
        <v>2</v>
      </c>
      <c r="E345" s="20" t="s">
        <v>653</v>
      </c>
      <c r="F345" s="29">
        <f t="shared" ref="F345:F351" si="33">G345+H345+I345+J345</f>
        <v>1515.74</v>
      </c>
      <c r="G345" s="33">
        <v>0</v>
      </c>
      <c r="H345" s="33">
        <v>1311.37</v>
      </c>
      <c r="I345" s="33">
        <v>20.7</v>
      </c>
      <c r="J345" s="33">
        <v>183.67</v>
      </c>
      <c r="K345" s="39">
        <v>0</v>
      </c>
      <c r="L345" s="39">
        <v>0</v>
      </c>
      <c r="M345" s="47" t="e">
        <f>#REF!+#REF!+#REF!+#REF!</f>
        <v>#REF!</v>
      </c>
      <c r="N345" s="47"/>
      <c r="O345" s="51"/>
      <c r="P345" s="51"/>
      <c r="Q345" s="51"/>
      <c r="R345" s="51"/>
      <c r="S345" s="52"/>
      <c r="T345" s="52"/>
    </row>
    <row r="346" s="3" customFormat="1" ht="47" hidden="1" customHeight="1" spans="1:20">
      <c r="A346" s="20"/>
      <c r="B346" s="19"/>
      <c r="C346" s="19"/>
      <c r="D346" s="19"/>
      <c r="E346" s="20" t="s">
        <v>654</v>
      </c>
      <c r="F346" s="31"/>
      <c r="G346" s="33"/>
      <c r="H346" s="33"/>
      <c r="I346" s="33"/>
      <c r="J346" s="33"/>
      <c r="K346" s="39"/>
      <c r="L346" s="39"/>
      <c r="M346" s="49"/>
      <c r="N346" s="49"/>
      <c r="O346" s="51"/>
      <c r="P346" s="51"/>
      <c r="Q346" s="51"/>
      <c r="R346" s="51"/>
      <c r="S346" s="52"/>
      <c r="T346" s="52"/>
    </row>
    <row r="347" s="3" customFormat="1" ht="50" hidden="1" customHeight="1" spans="1:20">
      <c r="A347" s="20">
        <v>270</v>
      </c>
      <c r="B347" s="20" t="s">
        <v>655</v>
      </c>
      <c r="C347" s="20" t="s">
        <v>29</v>
      </c>
      <c r="D347" s="20">
        <v>2</v>
      </c>
      <c r="E347" s="20" t="s">
        <v>656</v>
      </c>
      <c r="F347" s="29">
        <f t="shared" si="33"/>
        <v>2462.44</v>
      </c>
      <c r="G347" s="32">
        <v>0</v>
      </c>
      <c r="H347" s="32">
        <v>1969.87</v>
      </c>
      <c r="I347" s="32">
        <v>0</v>
      </c>
      <c r="J347" s="32">
        <v>492.57</v>
      </c>
      <c r="K347" s="38">
        <v>0</v>
      </c>
      <c r="L347" s="38">
        <v>0</v>
      </c>
      <c r="M347" s="47" t="e">
        <f>#REF!+#REF!+#REF!+#REF!</f>
        <v>#REF!</v>
      </c>
      <c r="N347" s="47"/>
      <c r="O347" s="51"/>
      <c r="P347" s="51"/>
      <c r="Q347" s="51"/>
      <c r="R347" s="51"/>
      <c r="S347" s="52"/>
      <c r="T347" s="52"/>
    </row>
    <row r="348" s="3" customFormat="1" ht="47" hidden="1" customHeight="1" spans="1:20">
      <c r="A348" s="20"/>
      <c r="B348" s="20"/>
      <c r="C348" s="20" t="s">
        <v>29</v>
      </c>
      <c r="D348" s="20"/>
      <c r="E348" s="20" t="s">
        <v>657</v>
      </c>
      <c r="F348" s="31"/>
      <c r="G348" s="32"/>
      <c r="H348" s="32"/>
      <c r="I348" s="32"/>
      <c r="J348" s="32"/>
      <c r="K348" s="38"/>
      <c r="L348" s="38"/>
      <c r="M348" s="49"/>
      <c r="N348" s="49"/>
      <c r="O348" s="51"/>
      <c r="P348" s="51"/>
      <c r="Q348" s="51"/>
      <c r="R348" s="51"/>
      <c r="S348" s="52"/>
      <c r="T348" s="52"/>
    </row>
    <row r="349" s="3" customFormat="1" ht="95" hidden="1" customHeight="1" spans="1:20">
      <c r="A349" s="20">
        <v>271</v>
      </c>
      <c r="B349" s="20" t="s">
        <v>658</v>
      </c>
      <c r="C349" s="20" t="s">
        <v>29</v>
      </c>
      <c r="D349" s="20">
        <v>1</v>
      </c>
      <c r="E349" s="20" t="s">
        <v>659</v>
      </c>
      <c r="F349" s="27">
        <f t="shared" si="33"/>
        <v>245.04</v>
      </c>
      <c r="G349" s="32">
        <v>0</v>
      </c>
      <c r="H349" s="32">
        <v>17.74</v>
      </c>
      <c r="I349" s="32">
        <v>93.03</v>
      </c>
      <c r="J349" s="32">
        <v>134.27</v>
      </c>
      <c r="K349" s="38">
        <v>0</v>
      </c>
      <c r="L349" s="38">
        <v>0</v>
      </c>
      <c r="M349" s="39" t="e">
        <f>#REF!+#REF!+#REF!+#REF!</f>
        <v>#REF!</v>
      </c>
      <c r="N349" s="39"/>
      <c r="O349" s="51"/>
      <c r="P349" s="51"/>
      <c r="Q349" s="51"/>
      <c r="R349" s="51"/>
      <c r="S349" s="52"/>
      <c r="T349" s="52"/>
    </row>
    <row r="350" s="3" customFormat="1" ht="95" hidden="1" customHeight="1" spans="1:20">
      <c r="A350" s="20">
        <v>272</v>
      </c>
      <c r="B350" s="20" t="s">
        <v>660</v>
      </c>
      <c r="C350" s="20" t="s">
        <v>29</v>
      </c>
      <c r="D350" s="19">
        <v>1</v>
      </c>
      <c r="E350" s="20" t="s">
        <v>661</v>
      </c>
      <c r="F350" s="27">
        <f t="shared" si="33"/>
        <v>112.24</v>
      </c>
      <c r="G350" s="33">
        <v>0</v>
      </c>
      <c r="H350" s="33">
        <v>0</v>
      </c>
      <c r="I350" s="33">
        <v>112.24</v>
      </c>
      <c r="J350" s="33">
        <v>0</v>
      </c>
      <c r="K350" s="39">
        <v>0</v>
      </c>
      <c r="L350" s="39">
        <v>0</v>
      </c>
      <c r="M350" s="39" t="e">
        <f>#REF!+#REF!+#REF!+#REF!</f>
        <v>#REF!</v>
      </c>
      <c r="N350" s="39" t="s">
        <v>606</v>
      </c>
      <c r="O350" s="51"/>
      <c r="P350" s="51"/>
      <c r="Q350" s="51"/>
      <c r="R350" s="51"/>
      <c r="S350" s="52"/>
      <c r="T350" s="52"/>
    </row>
    <row r="351" s="3" customFormat="1" ht="47" hidden="1" customHeight="1" spans="1:20">
      <c r="A351" s="20">
        <v>273</v>
      </c>
      <c r="B351" s="20" t="s">
        <v>662</v>
      </c>
      <c r="C351" s="20" t="s">
        <v>29</v>
      </c>
      <c r="D351" s="20">
        <v>2</v>
      </c>
      <c r="E351" s="20" t="s">
        <v>663</v>
      </c>
      <c r="F351" s="29">
        <f t="shared" si="33"/>
        <v>118.03</v>
      </c>
      <c r="G351" s="32">
        <v>0</v>
      </c>
      <c r="H351" s="32">
        <v>0</v>
      </c>
      <c r="I351" s="32">
        <v>0</v>
      </c>
      <c r="J351" s="32">
        <v>118.03</v>
      </c>
      <c r="K351" s="38">
        <v>0</v>
      </c>
      <c r="L351" s="38">
        <v>0</v>
      </c>
      <c r="M351" s="47" t="e">
        <f>#REF!+#REF!+#REF!+#REF!</f>
        <v>#REF!</v>
      </c>
      <c r="N351" s="47"/>
      <c r="O351" s="51"/>
      <c r="P351" s="51"/>
      <c r="Q351" s="51"/>
      <c r="R351" s="51"/>
      <c r="S351" s="52"/>
      <c r="T351" s="52"/>
    </row>
    <row r="352" s="3" customFormat="1" ht="47" hidden="1" customHeight="1" spans="1:20">
      <c r="A352" s="20"/>
      <c r="B352" s="20"/>
      <c r="C352" s="20" t="s">
        <v>29</v>
      </c>
      <c r="D352" s="20"/>
      <c r="E352" s="20" t="s">
        <v>664</v>
      </c>
      <c r="F352" s="31"/>
      <c r="G352" s="32"/>
      <c r="H352" s="32"/>
      <c r="I352" s="32"/>
      <c r="J352" s="32"/>
      <c r="K352" s="38"/>
      <c r="L352" s="38"/>
      <c r="M352" s="49"/>
      <c r="N352" s="49"/>
      <c r="O352" s="51"/>
      <c r="P352" s="51"/>
      <c r="Q352" s="51"/>
      <c r="R352" s="51"/>
      <c r="S352" s="52"/>
      <c r="T352" s="52"/>
    </row>
    <row r="353" s="3" customFormat="1" ht="95" hidden="1" customHeight="1" spans="1:20">
      <c r="A353" s="20">
        <v>274</v>
      </c>
      <c r="B353" s="20" t="s">
        <v>665</v>
      </c>
      <c r="C353" s="20" t="s">
        <v>29</v>
      </c>
      <c r="D353" s="19">
        <v>1</v>
      </c>
      <c r="E353" s="20" t="s">
        <v>666</v>
      </c>
      <c r="F353" s="27">
        <f>G353+H353+I353+J353</f>
        <v>1884.62</v>
      </c>
      <c r="G353" s="33">
        <v>0</v>
      </c>
      <c r="H353" s="33">
        <v>0</v>
      </c>
      <c r="I353" s="33">
        <v>1884.62</v>
      </c>
      <c r="J353" s="33">
        <v>0</v>
      </c>
      <c r="K353" s="39">
        <v>0</v>
      </c>
      <c r="L353" s="39">
        <v>0</v>
      </c>
      <c r="M353" s="39" t="e">
        <f>#REF!+#REF!+#REF!+#REF!</f>
        <v>#REF!</v>
      </c>
      <c r="N353" s="39"/>
      <c r="O353" s="51"/>
      <c r="P353" s="51"/>
      <c r="Q353" s="51"/>
      <c r="R353" s="51"/>
      <c r="S353" s="52"/>
      <c r="T353" s="52"/>
    </row>
    <row r="354" s="3" customFormat="1" ht="47" hidden="1" customHeight="1" spans="1:20">
      <c r="A354" s="20">
        <v>275</v>
      </c>
      <c r="B354" s="20" t="s">
        <v>667</v>
      </c>
      <c r="C354" s="20" t="s">
        <v>29</v>
      </c>
      <c r="D354" s="19">
        <v>7</v>
      </c>
      <c r="E354" s="20" t="s">
        <v>668</v>
      </c>
      <c r="F354" s="29">
        <f>G354+H354+I354+J354</f>
        <v>3647.04</v>
      </c>
      <c r="G354" s="33">
        <v>0</v>
      </c>
      <c r="H354" s="33">
        <v>211</v>
      </c>
      <c r="I354" s="33">
        <v>617.77</v>
      </c>
      <c r="J354" s="33">
        <v>2818.27</v>
      </c>
      <c r="K354" s="39">
        <v>0</v>
      </c>
      <c r="L354" s="39">
        <v>0</v>
      </c>
      <c r="M354" s="47" t="e">
        <f>#REF!+#REF!+#REF!+#REF!</f>
        <v>#REF!</v>
      </c>
      <c r="N354" s="47"/>
      <c r="O354" s="51"/>
      <c r="P354" s="51"/>
      <c r="Q354" s="51"/>
      <c r="R354" s="51"/>
      <c r="S354" s="52"/>
      <c r="T354" s="52"/>
    </row>
    <row r="355" s="3" customFormat="1" ht="47" hidden="1" customHeight="1" spans="1:20">
      <c r="A355" s="20"/>
      <c r="B355" s="19"/>
      <c r="C355" s="19"/>
      <c r="D355" s="19"/>
      <c r="E355" s="20" t="s">
        <v>669</v>
      </c>
      <c r="F355" s="30"/>
      <c r="G355" s="33"/>
      <c r="H355" s="33"/>
      <c r="I355" s="33"/>
      <c r="J355" s="33"/>
      <c r="K355" s="39"/>
      <c r="L355" s="39"/>
      <c r="M355" s="48"/>
      <c r="N355" s="48"/>
      <c r="O355" s="51"/>
      <c r="P355" s="51"/>
      <c r="Q355" s="51"/>
      <c r="R355" s="51"/>
      <c r="S355" s="52"/>
      <c r="T355" s="52"/>
    </row>
    <row r="356" s="3" customFormat="1" ht="47" hidden="1" customHeight="1" spans="1:20">
      <c r="A356" s="20"/>
      <c r="B356" s="19"/>
      <c r="C356" s="19"/>
      <c r="D356" s="19"/>
      <c r="E356" s="20" t="s">
        <v>670</v>
      </c>
      <c r="F356" s="30"/>
      <c r="G356" s="33"/>
      <c r="H356" s="33"/>
      <c r="I356" s="33"/>
      <c r="J356" s="33"/>
      <c r="K356" s="39"/>
      <c r="L356" s="39"/>
      <c r="M356" s="48"/>
      <c r="N356" s="48"/>
      <c r="O356" s="51"/>
      <c r="P356" s="51"/>
      <c r="Q356" s="51"/>
      <c r="R356" s="51"/>
      <c r="S356" s="52"/>
      <c r="T356" s="52"/>
    </row>
    <row r="357" s="3" customFormat="1" ht="47" hidden="1" customHeight="1" spans="1:20">
      <c r="A357" s="20"/>
      <c r="B357" s="19"/>
      <c r="C357" s="19"/>
      <c r="D357" s="19"/>
      <c r="E357" s="20" t="s">
        <v>671</v>
      </c>
      <c r="F357" s="30"/>
      <c r="G357" s="33"/>
      <c r="H357" s="33"/>
      <c r="I357" s="33"/>
      <c r="J357" s="33"/>
      <c r="K357" s="39"/>
      <c r="L357" s="39"/>
      <c r="M357" s="48"/>
      <c r="N357" s="48"/>
      <c r="O357" s="51"/>
      <c r="P357" s="51"/>
      <c r="Q357" s="51"/>
      <c r="R357" s="51"/>
      <c r="S357" s="52"/>
      <c r="T357" s="52"/>
    </row>
    <row r="358" s="3" customFormat="1" ht="47" hidden="1" customHeight="1" spans="1:20">
      <c r="A358" s="20"/>
      <c r="B358" s="19"/>
      <c r="C358" s="19"/>
      <c r="D358" s="19"/>
      <c r="E358" s="20" t="s">
        <v>672</v>
      </c>
      <c r="F358" s="30"/>
      <c r="G358" s="33"/>
      <c r="H358" s="33"/>
      <c r="I358" s="33"/>
      <c r="J358" s="33"/>
      <c r="K358" s="39"/>
      <c r="L358" s="39"/>
      <c r="M358" s="48"/>
      <c r="N358" s="48"/>
      <c r="O358" s="51"/>
      <c r="P358" s="51"/>
      <c r="Q358" s="51"/>
      <c r="R358" s="51"/>
      <c r="S358" s="52"/>
      <c r="T358" s="52"/>
    </row>
    <row r="359" s="3" customFormat="1" ht="47" hidden="1" customHeight="1" spans="1:20">
      <c r="A359" s="20"/>
      <c r="B359" s="19"/>
      <c r="C359" s="19"/>
      <c r="D359" s="19"/>
      <c r="E359" s="20" t="s">
        <v>673</v>
      </c>
      <c r="F359" s="30"/>
      <c r="G359" s="33"/>
      <c r="H359" s="33"/>
      <c r="I359" s="33"/>
      <c r="J359" s="33"/>
      <c r="K359" s="39"/>
      <c r="L359" s="39"/>
      <c r="M359" s="48"/>
      <c r="N359" s="48"/>
      <c r="O359" s="51"/>
      <c r="P359" s="51"/>
      <c r="Q359" s="51"/>
      <c r="R359" s="51"/>
      <c r="S359" s="52"/>
      <c r="T359" s="52"/>
    </row>
    <row r="360" s="3" customFormat="1" ht="47" hidden="1" customHeight="1" spans="1:20">
      <c r="A360" s="20"/>
      <c r="B360" s="19"/>
      <c r="C360" s="19"/>
      <c r="D360" s="19"/>
      <c r="E360" s="20" t="s">
        <v>674</v>
      </c>
      <c r="F360" s="31"/>
      <c r="G360" s="33"/>
      <c r="H360" s="33"/>
      <c r="I360" s="33"/>
      <c r="J360" s="33"/>
      <c r="K360" s="39"/>
      <c r="L360" s="39"/>
      <c r="M360" s="49"/>
      <c r="N360" s="49"/>
      <c r="O360" s="51"/>
      <c r="P360" s="51"/>
      <c r="Q360" s="51"/>
      <c r="R360" s="51"/>
      <c r="S360" s="52"/>
      <c r="T360" s="52"/>
    </row>
    <row r="361" s="3" customFormat="1" ht="95" hidden="1" customHeight="1" spans="1:20">
      <c r="A361" s="20">
        <v>276</v>
      </c>
      <c r="B361" s="20" t="s">
        <v>675</v>
      </c>
      <c r="C361" s="20" t="s">
        <v>29</v>
      </c>
      <c r="D361" s="19">
        <v>1</v>
      </c>
      <c r="E361" s="20" t="s">
        <v>676</v>
      </c>
      <c r="F361" s="27">
        <f t="shared" ref="F361:F367" si="34">G361+H361+I361+J361</f>
        <v>163.57</v>
      </c>
      <c r="G361" s="33">
        <v>0</v>
      </c>
      <c r="H361" s="33">
        <v>0</v>
      </c>
      <c r="I361" s="33">
        <v>11.28</v>
      </c>
      <c r="J361" s="33">
        <v>152.29</v>
      </c>
      <c r="K361" s="39">
        <v>0</v>
      </c>
      <c r="L361" s="39">
        <v>0</v>
      </c>
      <c r="M361" s="39" t="e">
        <f>#REF!+#REF!+#REF!+#REF!</f>
        <v>#REF!</v>
      </c>
      <c r="N361" s="39"/>
      <c r="O361" s="51"/>
      <c r="P361" s="51"/>
      <c r="Q361" s="51"/>
      <c r="R361" s="51"/>
      <c r="S361" s="52"/>
      <c r="T361" s="52"/>
    </row>
    <row r="362" s="3" customFormat="1" ht="95" hidden="1" customHeight="1" spans="1:20">
      <c r="A362" s="20">
        <v>277</v>
      </c>
      <c r="B362" s="20" t="s">
        <v>677</v>
      </c>
      <c r="C362" s="20" t="s">
        <v>29</v>
      </c>
      <c r="D362" s="19">
        <v>1</v>
      </c>
      <c r="E362" s="20" t="s">
        <v>678</v>
      </c>
      <c r="F362" s="27">
        <f t="shared" si="34"/>
        <v>143.95</v>
      </c>
      <c r="G362" s="33">
        <v>0</v>
      </c>
      <c r="H362" s="33">
        <v>0</v>
      </c>
      <c r="I362" s="33">
        <v>4.76</v>
      </c>
      <c r="J362" s="33">
        <v>139.19</v>
      </c>
      <c r="K362" s="39">
        <v>0</v>
      </c>
      <c r="L362" s="39">
        <v>0</v>
      </c>
      <c r="M362" s="39" t="e">
        <f>#REF!+#REF!+#REF!+#REF!</f>
        <v>#REF!</v>
      </c>
      <c r="N362" s="39"/>
      <c r="O362" s="51"/>
      <c r="P362" s="51"/>
      <c r="Q362" s="51"/>
      <c r="R362" s="51"/>
      <c r="S362" s="52"/>
      <c r="T362" s="52"/>
    </row>
    <row r="363" s="3" customFormat="1" ht="95" hidden="1" customHeight="1" spans="1:20">
      <c r="A363" s="20">
        <v>278</v>
      </c>
      <c r="B363" s="20" t="s">
        <v>679</v>
      </c>
      <c r="C363" s="20" t="s">
        <v>72</v>
      </c>
      <c r="D363" s="20">
        <v>1</v>
      </c>
      <c r="E363" s="20" t="s">
        <v>680</v>
      </c>
      <c r="F363" s="27">
        <f t="shared" si="34"/>
        <v>265.47</v>
      </c>
      <c r="G363" s="32">
        <v>0</v>
      </c>
      <c r="H363" s="32">
        <v>0</v>
      </c>
      <c r="I363" s="32">
        <v>265.47</v>
      </c>
      <c r="J363" s="32">
        <v>0</v>
      </c>
      <c r="K363" s="38">
        <v>0</v>
      </c>
      <c r="L363" s="38">
        <v>0</v>
      </c>
      <c r="M363" s="39" t="e">
        <f>#REF!+#REF!+#REF!+#REF!</f>
        <v>#REF!</v>
      </c>
      <c r="N363" s="39"/>
      <c r="O363" s="51"/>
      <c r="P363" s="51"/>
      <c r="Q363" s="51"/>
      <c r="R363" s="51"/>
      <c r="S363" s="52"/>
      <c r="T363" s="52"/>
    </row>
    <row r="364" s="3" customFormat="1" ht="95" hidden="1" customHeight="1" spans="1:20">
      <c r="A364" s="20">
        <v>279</v>
      </c>
      <c r="B364" s="20" t="s">
        <v>681</v>
      </c>
      <c r="C364" s="20" t="s">
        <v>29</v>
      </c>
      <c r="D364" s="20">
        <v>1</v>
      </c>
      <c r="E364" s="20" t="s">
        <v>682</v>
      </c>
      <c r="F364" s="27">
        <f t="shared" si="34"/>
        <v>169.33</v>
      </c>
      <c r="G364" s="32">
        <v>0</v>
      </c>
      <c r="H364" s="32">
        <v>0</v>
      </c>
      <c r="I364" s="59">
        <v>117.5</v>
      </c>
      <c r="J364" s="32">
        <v>51.83</v>
      </c>
      <c r="K364" s="38">
        <v>0</v>
      </c>
      <c r="L364" s="38">
        <v>0</v>
      </c>
      <c r="M364" s="39" t="e">
        <f>#REF!+#REF!+#REF!+#REF!</f>
        <v>#REF!</v>
      </c>
      <c r="N364" s="39"/>
      <c r="O364" s="51"/>
      <c r="P364" s="51"/>
      <c r="Q364" s="51"/>
      <c r="R364" s="51"/>
      <c r="S364" s="52"/>
      <c r="T364" s="52"/>
    </row>
    <row r="365" s="3" customFormat="1" ht="95" hidden="1" customHeight="1" spans="1:20">
      <c r="A365" s="20">
        <v>280</v>
      </c>
      <c r="B365" s="20" t="s">
        <v>683</v>
      </c>
      <c r="C365" s="20" t="s">
        <v>29</v>
      </c>
      <c r="D365" s="19">
        <v>1</v>
      </c>
      <c r="E365" s="20" t="s">
        <v>684</v>
      </c>
      <c r="F365" s="27">
        <f t="shared" si="34"/>
        <v>618.39</v>
      </c>
      <c r="G365" s="33">
        <v>0</v>
      </c>
      <c r="H365" s="33">
        <v>0</v>
      </c>
      <c r="I365" s="33">
        <v>0</v>
      </c>
      <c r="J365" s="33">
        <v>618.39</v>
      </c>
      <c r="K365" s="38">
        <v>0</v>
      </c>
      <c r="L365" s="38">
        <v>0</v>
      </c>
      <c r="M365" s="39" t="e">
        <f>#REF!+#REF!+#REF!+#REF!</f>
        <v>#REF!</v>
      </c>
      <c r="N365" s="39"/>
      <c r="O365" s="51"/>
      <c r="P365" s="51"/>
      <c r="Q365" s="51"/>
      <c r="R365" s="51"/>
      <c r="S365" s="52"/>
      <c r="T365" s="52"/>
    </row>
    <row r="366" s="3" customFormat="1" ht="95" hidden="1" customHeight="1" spans="1:20">
      <c r="A366" s="20">
        <v>281</v>
      </c>
      <c r="B366" s="20" t="s">
        <v>685</v>
      </c>
      <c r="C366" s="20" t="s">
        <v>72</v>
      </c>
      <c r="D366" s="20">
        <v>1</v>
      </c>
      <c r="E366" s="20" t="s">
        <v>686</v>
      </c>
      <c r="F366" s="27">
        <f t="shared" si="34"/>
        <v>107.02</v>
      </c>
      <c r="G366" s="32">
        <v>0</v>
      </c>
      <c r="H366" s="32">
        <v>0</v>
      </c>
      <c r="I366" s="32">
        <v>0</v>
      </c>
      <c r="J366" s="32">
        <v>107.02</v>
      </c>
      <c r="K366" s="38">
        <v>0</v>
      </c>
      <c r="L366" s="38">
        <v>0</v>
      </c>
      <c r="M366" s="39" t="e">
        <f>#REF!+#REF!+#REF!+#REF!</f>
        <v>#REF!</v>
      </c>
      <c r="N366" s="39"/>
      <c r="O366" s="51"/>
      <c r="P366" s="51"/>
      <c r="Q366" s="51"/>
      <c r="R366" s="51"/>
      <c r="S366" s="52"/>
      <c r="T366" s="52"/>
    </row>
    <row r="367" s="3" customFormat="1" ht="47" hidden="1" customHeight="1" spans="1:20">
      <c r="A367" s="20">
        <v>282</v>
      </c>
      <c r="B367" s="20" t="s">
        <v>687</v>
      </c>
      <c r="C367" s="20" t="s">
        <v>29</v>
      </c>
      <c r="D367" s="19">
        <v>2</v>
      </c>
      <c r="E367" s="20" t="s">
        <v>688</v>
      </c>
      <c r="F367" s="29">
        <f t="shared" si="34"/>
        <v>478.05</v>
      </c>
      <c r="G367" s="33">
        <v>0</v>
      </c>
      <c r="H367" s="33">
        <v>0</v>
      </c>
      <c r="I367" s="33">
        <v>18.03</v>
      </c>
      <c r="J367" s="33">
        <v>460.02</v>
      </c>
      <c r="K367" s="39">
        <v>0</v>
      </c>
      <c r="L367" s="39">
        <v>0</v>
      </c>
      <c r="M367" s="47" t="e">
        <f>#REF!+#REF!+#REF!+#REF!</f>
        <v>#REF!</v>
      </c>
      <c r="N367" s="47"/>
      <c r="O367" s="51"/>
      <c r="P367" s="51"/>
      <c r="Q367" s="51"/>
      <c r="R367" s="51"/>
      <c r="S367" s="52"/>
      <c r="T367" s="52"/>
    </row>
    <row r="368" s="3" customFormat="1" ht="47" hidden="1" customHeight="1" spans="1:20">
      <c r="A368" s="20"/>
      <c r="B368" s="19"/>
      <c r="C368" s="19"/>
      <c r="D368" s="19"/>
      <c r="E368" s="20" t="s">
        <v>689</v>
      </c>
      <c r="F368" s="31"/>
      <c r="G368" s="33"/>
      <c r="H368" s="33"/>
      <c r="I368" s="33"/>
      <c r="J368" s="33"/>
      <c r="K368" s="39"/>
      <c r="L368" s="39"/>
      <c r="M368" s="49"/>
      <c r="N368" s="49"/>
      <c r="O368" s="51"/>
      <c r="P368" s="51"/>
      <c r="Q368" s="51"/>
      <c r="R368" s="51"/>
      <c r="S368" s="52"/>
      <c r="T368" s="52"/>
    </row>
    <row r="369" s="3" customFormat="1" ht="48" hidden="1" customHeight="1" spans="1:20">
      <c r="A369" s="20">
        <v>283</v>
      </c>
      <c r="B369" s="20" t="s">
        <v>690</v>
      </c>
      <c r="C369" s="20" t="s">
        <v>29</v>
      </c>
      <c r="D369" s="19">
        <v>2</v>
      </c>
      <c r="E369" s="20" t="s">
        <v>691</v>
      </c>
      <c r="F369" s="29">
        <f t="shared" ref="F369:F376" si="35">G369+H369+I369+J369</f>
        <v>8920.19</v>
      </c>
      <c r="G369" s="33">
        <v>0</v>
      </c>
      <c r="H369" s="33">
        <v>8876.98</v>
      </c>
      <c r="I369" s="33">
        <v>9.81</v>
      </c>
      <c r="J369" s="33">
        <v>33.4</v>
      </c>
      <c r="K369" s="39">
        <v>0</v>
      </c>
      <c r="L369" s="39">
        <v>0</v>
      </c>
      <c r="M369" s="47" t="e">
        <f>#REF!+#REF!+#REF!+#REF!</f>
        <v>#REF!</v>
      </c>
      <c r="N369" s="47"/>
      <c r="O369" s="51"/>
      <c r="P369" s="51"/>
      <c r="Q369" s="51"/>
      <c r="R369" s="51"/>
      <c r="S369" s="52"/>
      <c r="T369" s="52"/>
    </row>
    <row r="370" s="3" customFormat="1" ht="47" hidden="1" customHeight="1" spans="1:20">
      <c r="A370" s="20"/>
      <c r="B370" s="19"/>
      <c r="C370" s="19"/>
      <c r="D370" s="19"/>
      <c r="E370" s="20" t="s">
        <v>692</v>
      </c>
      <c r="F370" s="31"/>
      <c r="G370" s="33"/>
      <c r="H370" s="33"/>
      <c r="I370" s="33"/>
      <c r="J370" s="33"/>
      <c r="K370" s="39"/>
      <c r="L370" s="39"/>
      <c r="M370" s="49"/>
      <c r="N370" s="49"/>
      <c r="O370" s="51"/>
      <c r="P370" s="51"/>
      <c r="Q370" s="51"/>
      <c r="R370" s="51"/>
      <c r="S370" s="52"/>
      <c r="T370" s="52"/>
    </row>
    <row r="371" s="3" customFormat="1" ht="95" hidden="1" customHeight="1" spans="1:20">
      <c r="A371" s="20">
        <v>284</v>
      </c>
      <c r="B371" s="20" t="s">
        <v>693</v>
      </c>
      <c r="C371" s="20" t="s">
        <v>29</v>
      </c>
      <c r="D371" s="20">
        <v>1</v>
      </c>
      <c r="E371" s="20" t="s">
        <v>694</v>
      </c>
      <c r="F371" s="27">
        <f t="shared" si="35"/>
        <v>100.38</v>
      </c>
      <c r="G371" s="32">
        <v>0</v>
      </c>
      <c r="H371" s="32">
        <v>0</v>
      </c>
      <c r="I371" s="32">
        <v>0</v>
      </c>
      <c r="J371" s="32">
        <v>100.38</v>
      </c>
      <c r="K371" s="38">
        <v>0</v>
      </c>
      <c r="L371" s="38">
        <v>0</v>
      </c>
      <c r="M371" s="39" t="e">
        <f>#REF!+#REF!+#REF!+#REF!</f>
        <v>#REF!</v>
      </c>
      <c r="N371" s="39"/>
      <c r="O371" s="51"/>
      <c r="P371" s="51"/>
      <c r="Q371" s="51"/>
      <c r="R371" s="51"/>
      <c r="S371" s="52"/>
      <c r="T371" s="52"/>
    </row>
    <row r="372" s="3" customFormat="1" ht="95" hidden="1" customHeight="1" spans="1:20">
      <c r="A372" s="20">
        <v>285</v>
      </c>
      <c r="B372" s="20" t="s">
        <v>695</v>
      </c>
      <c r="C372" s="20" t="s">
        <v>29</v>
      </c>
      <c r="D372" s="20">
        <v>1</v>
      </c>
      <c r="E372" s="20" t="s">
        <v>696</v>
      </c>
      <c r="F372" s="27">
        <f t="shared" si="35"/>
        <v>414.21</v>
      </c>
      <c r="G372" s="32">
        <v>0</v>
      </c>
      <c r="H372" s="32">
        <v>0</v>
      </c>
      <c r="I372" s="32">
        <v>9.46</v>
      </c>
      <c r="J372" s="32">
        <v>404.75</v>
      </c>
      <c r="K372" s="38">
        <v>0</v>
      </c>
      <c r="L372" s="38">
        <v>0</v>
      </c>
      <c r="M372" s="39" t="e">
        <f>#REF!+#REF!+#REF!+#REF!</f>
        <v>#REF!</v>
      </c>
      <c r="N372" s="39"/>
      <c r="O372" s="51"/>
      <c r="P372" s="51"/>
      <c r="Q372" s="51"/>
      <c r="R372" s="51"/>
      <c r="S372" s="52"/>
      <c r="T372" s="52"/>
    </row>
    <row r="373" s="3" customFormat="1" ht="95" hidden="1" customHeight="1" spans="1:20">
      <c r="A373" s="20">
        <v>286</v>
      </c>
      <c r="B373" s="20" t="s">
        <v>697</v>
      </c>
      <c r="C373" s="20" t="s">
        <v>29</v>
      </c>
      <c r="D373" s="19">
        <v>1</v>
      </c>
      <c r="E373" s="20" t="s">
        <v>698</v>
      </c>
      <c r="F373" s="27">
        <f t="shared" si="35"/>
        <v>188.07</v>
      </c>
      <c r="G373" s="33">
        <v>0</v>
      </c>
      <c r="H373" s="33">
        <v>0</v>
      </c>
      <c r="I373" s="33">
        <v>0</v>
      </c>
      <c r="J373" s="33">
        <v>188.07</v>
      </c>
      <c r="K373" s="39">
        <v>0</v>
      </c>
      <c r="L373" s="39">
        <v>0</v>
      </c>
      <c r="M373" s="39" t="e">
        <f>#REF!+#REF!+#REF!+#REF!</f>
        <v>#REF!</v>
      </c>
      <c r="N373" s="39"/>
      <c r="O373" s="51"/>
      <c r="P373" s="51"/>
      <c r="Q373" s="51"/>
      <c r="R373" s="51"/>
      <c r="S373" s="52"/>
      <c r="T373" s="52"/>
    </row>
    <row r="374" s="3" customFormat="1" ht="95" hidden="1" customHeight="1" spans="1:20">
      <c r="A374" s="20">
        <v>287</v>
      </c>
      <c r="B374" s="20" t="s">
        <v>699</v>
      </c>
      <c r="C374" s="20" t="s">
        <v>29</v>
      </c>
      <c r="D374" s="19">
        <v>1</v>
      </c>
      <c r="E374" s="20" t="s">
        <v>700</v>
      </c>
      <c r="F374" s="27">
        <f t="shared" si="35"/>
        <v>149.8</v>
      </c>
      <c r="G374" s="33">
        <v>0</v>
      </c>
      <c r="H374" s="33">
        <v>0</v>
      </c>
      <c r="I374" s="33">
        <v>25.04</v>
      </c>
      <c r="J374" s="33">
        <v>124.76</v>
      </c>
      <c r="K374" s="39">
        <v>0</v>
      </c>
      <c r="L374" s="39">
        <v>0</v>
      </c>
      <c r="M374" s="39" t="e">
        <f>#REF!+#REF!+#REF!+#REF!</f>
        <v>#REF!</v>
      </c>
      <c r="N374" s="39"/>
      <c r="O374" s="51"/>
      <c r="P374" s="51"/>
      <c r="Q374" s="51"/>
      <c r="R374" s="51"/>
      <c r="S374" s="52"/>
      <c r="T374" s="52"/>
    </row>
    <row r="375" s="3" customFormat="1" ht="95" hidden="1" customHeight="1" spans="1:20">
      <c r="A375" s="20">
        <v>288</v>
      </c>
      <c r="B375" s="20" t="s">
        <v>701</v>
      </c>
      <c r="C375" s="20" t="s">
        <v>29</v>
      </c>
      <c r="D375" s="19">
        <v>1</v>
      </c>
      <c r="E375" s="20" t="s">
        <v>702</v>
      </c>
      <c r="F375" s="27">
        <f t="shared" si="35"/>
        <v>275.52</v>
      </c>
      <c r="G375" s="33">
        <v>0</v>
      </c>
      <c r="H375" s="33">
        <v>0</v>
      </c>
      <c r="I375" s="33">
        <v>26.14</v>
      </c>
      <c r="J375" s="33">
        <v>249.38</v>
      </c>
      <c r="K375" s="39">
        <v>0</v>
      </c>
      <c r="L375" s="39">
        <v>0</v>
      </c>
      <c r="M375" s="39" t="e">
        <f>#REF!+#REF!+#REF!+#REF!</f>
        <v>#REF!</v>
      </c>
      <c r="N375" s="39"/>
      <c r="O375" s="51"/>
      <c r="P375" s="51"/>
      <c r="Q375" s="51"/>
      <c r="R375" s="51"/>
      <c r="S375" s="52"/>
      <c r="T375" s="52"/>
    </row>
    <row r="376" s="3" customFormat="1" ht="47" hidden="1" customHeight="1" spans="1:20">
      <c r="A376" s="20">
        <v>289</v>
      </c>
      <c r="B376" s="20" t="s">
        <v>703</v>
      </c>
      <c r="C376" s="20" t="s">
        <v>29</v>
      </c>
      <c r="D376" s="19">
        <v>2</v>
      </c>
      <c r="E376" s="20" t="s">
        <v>704</v>
      </c>
      <c r="F376" s="29">
        <f t="shared" si="35"/>
        <v>703.91</v>
      </c>
      <c r="G376" s="33">
        <v>0</v>
      </c>
      <c r="H376" s="33">
        <v>639.92</v>
      </c>
      <c r="I376" s="33">
        <v>0</v>
      </c>
      <c r="J376" s="33">
        <v>63.99</v>
      </c>
      <c r="K376" s="39">
        <v>0</v>
      </c>
      <c r="L376" s="39">
        <v>0</v>
      </c>
      <c r="M376" s="47" t="e">
        <f>#REF!+#REF!+#REF!+#REF!</f>
        <v>#REF!</v>
      </c>
      <c r="N376" s="47"/>
      <c r="O376" s="51"/>
      <c r="P376" s="51"/>
      <c r="Q376" s="51"/>
      <c r="R376" s="51"/>
      <c r="S376" s="52"/>
      <c r="T376" s="52"/>
    </row>
    <row r="377" s="3" customFormat="1" ht="47" hidden="1" customHeight="1" spans="1:20">
      <c r="A377" s="20"/>
      <c r="B377" s="19"/>
      <c r="C377" s="19"/>
      <c r="D377" s="19"/>
      <c r="E377" s="20" t="s">
        <v>705</v>
      </c>
      <c r="F377" s="31"/>
      <c r="G377" s="33"/>
      <c r="H377" s="33"/>
      <c r="I377" s="33"/>
      <c r="J377" s="33"/>
      <c r="K377" s="39"/>
      <c r="L377" s="39"/>
      <c r="M377" s="49"/>
      <c r="N377" s="49"/>
      <c r="O377" s="51"/>
      <c r="P377" s="51"/>
      <c r="Q377" s="51"/>
      <c r="R377" s="51"/>
      <c r="S377" s="52"/>
      <c r="T377" s="52"/>
    </row>
    <row r="378" s="3" customFormat="1" ht="95" hidden="1" customHeight="1" spans="1:20">
      <c r="A378" s="20">
        <v>290</v>
      </c>
      <c r="B378" s="20" t="s">
        <v>706</v>
      </c>
      <c r="C378" s="20" t="s">
        <v>29</v>
      </c>
      <c r="D378" s="19">
        <v>1</v>
      </c>
      <c r="E378" s="20" t="s">
        <v>707</v>
      </c>
      <c r="F378" s="27">
        <f t="shared" ref="F378:F385" si="36">G378+H378+I378+J378</f>
        <v>175.72</v>
      </c>
      <c r="G378" s="33">
        <v>0</v>
      </c>
      <c r="H378" s="33">
        <v>0</v>
      </c>
      <c r="I378" s="33">
        <v>0</v>
      </c>
      <c r="J378" s="33">
        <v>175.72</v>
      </c>
      <c r="K378" s="39">
        <v>0</v>
      </c>
      <c r="L378" s="39">
        <v>0</v>
      </c>
      <c r="M378" s="39" t="e">
        <f>#REF!+#REF!+#REF!+#REF!</f>
        <v>#REF!</v>
      </c>
      <c r="N378" s="39"/>
      <c r="O378" s="51"/>
      <c r="P378" s="51"/>
      <c r="Q378" s="51"/>
      <c r="R378" s="51"/>
      <c r="S378" s="52"/>
      <c r="T378" s="52"/>
    </row>
    <row r="379" s="3" customFormat="1" ht="47" hidden="1" customHeight="1" spans="1:20">
      <c r="A379" s="20">
        <v>291</v>
      </c>
      <c r="B379" s="20" t="s">
        <v>708</v>
      </c>
      <c r="C379" s="20" t="s">
        <v>29</v>
      </c>
      <c r="D379" s="20">
        <v>3</v>
      </c>
      <c r="E379" s="20" t="s">
        <v>709</v>
      </c>
      <c r="F379" s="29">
        <f t="shared" si="36"/>
        <v>11645.5</v>
      </c>
      <c r="G379" s="32">
        <v>2331</v>
      </c>
      <c r="H379" s="32">
        <v>7957.55</v>
      </c>
      <c r="I379" s="32">
        <v>297.29</v>
      </c>
      <c r="J379" s="32">
        <v>1059.66</v>
      </c>
      <c r="K379" s="38">
        <v>0</v>
      </c>
      <c r="L379" s="38">
        <v>0</v>
      </c>
      <c r="M379" s="47" t="e">
        <f>#REF!+#REF!+#REF!+#REF!</f>
        <v>#REF!</v>
      </c>
      <c r="N379" s="47"/>
      <c r="O379" s="51"/>
      <c r="P379" s="51"/>
      <c r="Q379" s="51"/>
      <c r="R379" s="51"/>
      <c r="S379" s="52"/>
      <c r="T379" s="52"/>
    </row>
    <row r="380" s="3" customFormat="1" ht="46" hidden="1" customHeight="1" spans="1:20">
      <c r="A380" s="20"/>
      <c r="B380" s="20"/>
      <c r="C380" s="20" t="s">
        <v>29</v>
      </c>
      <c r="D380" s="20"/>
      <c r="E380" s="20" t="s">
        <v>710</v>
      </c>
      <c r="F380" s="30"/>
      <c r="G380" s="32"/>
      <c r="H380" s="32"/>
      <c r="I380" s="32"/>
      <c r="J380" s="32"/>
      <c r="K380" s="38"/>
      <c r="L380" s="38"/>
      <c r="M380" s="48"/>
      <c r="N380" s="48"/>
      <c r="O380" s="51"/>
      <c r="P380" s="51"/>
      <c r="Q380" s="51"/>
      <c r="R380" s="51"/>
      <c r="S380" s="52"/>
      <c r="T380" s="52"/>
    </row>
    <row r="381" s="3" customFormat="1" ht="47" hidden="1" customHeight="1" spans="1:20">
      <c r="A381" s="20"/>
      <c r="B381" s="20"/>
      <c r="C381" s="20" t="s">
        <v>29</v>
      </c>
      <c r="D381" s="20"/>
      <c r="E381" s="20" t="s">
        <v>711</v>
      </c>
      <c r="F381" s="31"/>
      <c r="G381" s="32"/>
      <c r="H381" s="32"/>
      <c r="I381" s="32"/>
      <c r="J381" s="32"/>
      <c r="K381" s="38"/>
      <c r="L381" s="38"/>
      <c r="M381" s="49"/>
      <c r="N381" s="49"/>
      <c r="O381" s="51"/>
      <c r="P381" s="51"/>
      <c r="Q381" s="51"/>
      <c r="R381" s="51"/>
      <c r="S381" s="52"/>
      <c r="T381" s="52"/>
    </row>
    <row r="382" s="3" customFormat="1" ht="95" hidden="1" customHeight="1" spans="1:20">
      <c r="A382" s="20">
        <v>292</v>
      </c>
      <c r="B382" s="20" t="s">
        <v>712</v>
      </c>
      <c r="C382" s="20" t="s">
        <v>29</v>
      </c>
      <c r="D382" s="20">
        <v>1</v>
      </c>
      <c r="E382" s="20" t="s">
        <v>713</v>
      </c>
      <c r="F382" s="27">
        <f t="shared" si="36"/>
        <v>286.42</v>
      </c>
      <c r="G382" s="32">
        <v>0</v>
      </c>
      <c r="H382" s="32">
        <v>0</v>
      </c>
      <c r="I382" s="32">
        <v>3.18</v>
      </c>
      <c r="J382" s="32">
        <v>283.24</v>
      </c>
      <c r="K382" s="38">
        <v>0</v>
      </c>
      <c r="L382" s="38">
        <v>0</v>
      </c>
      <c r="M382" s="39" t="e">
        <f>#REF!+#REF!+#REF!+#REF!</f>
        <v>#REF!</v>
      </c>
      <c r="N382" s="39"/>
      <c r="O382" s="51"/>
      <c r="P382" s="51"/>
      <c r="Q382" s="51"/>
      <c r="R382" s="51"/>
      <c r="S382" s="52"/>
      <c r="T382" s="52"/>
    </row>
    <row r="383" s="3" customFormat="1" ht="95" hidden="1" customHeight="1" spans="1:20">
      <c r="A383" s="20">
        <v>293</v>
      </c>
      <c r="B383" s="20" t="s">
        <v>714</v>
      </c>
      <c r="C383" s="20" t="s">
        <v>29</v>
      </c>
      <c r="D383" s="19">
        <v>1</v>
      </c>
      <c r="E383" s="19" t="s">
        <v>715</v>
      </c>
      <c r="F383" s="27">
        <f t="shared" si="36"/>
        <v>461.27</v>
      </c>
      <c r="G383" s="33">
        <v>0</v>
      </c>
      <c r="H383" s="33">
        <v>0</v>
      </c>
      <c r="I383" s="33">
        <v>0</v>
      </c>
      <c r="J383" s="33">
        <v>461.27</v>
      </c>
      <c r="K383" s="39">
        <v>0</v>
      </c>
      <c r="L383" s="39">
        <v>0</v>
      </c>
      <c r="M383" s="39" t="e">
        <f>#REF!+#REF!+#REF!+#REF!</f>
        <v>#REF!</v>
      </c>
      <c r="N383" s="39"/>
      <c r="O383" s="51"/>
      <c r="P383" s="51"/>
      <c r="Q383" s="51"/>
      <c r="R383" s="51"/>
      <c r="S383" s="52"/>
      <c r="T383" s="52"/>
    </row>
    <row r="384" s="3" customFormat="1" ht="95" hidden="1" customHeight="1" spans="1:20">
      <c r="A384" s="20">
        <v>294</v>
      </c>
      <c r="B384" s="20" t="s">
        <v>716</v>
      </c>
      <c r="C384" s="20" t="s">
        <v>29</v>
      </c>
      <c r="D384" s="20">
        <v>1</v>
      </c>
      <c r="E384" s="20" t="s">
        <v>717</v>
      </c>
      <c r="F384" s="27">
        <f t="shared" si="36"/>
        <v>1013.24</v>
      </c>
      <c r="G384" s="32">
        <v>0</v>
      </c>
      <c r="H384" s="32">
        <v>0</v>
      </c>
      <c r="I384" s="32">
        <v>0.6</v>
      </c>
      <c r="J384" s="32">
        <v>1012.64</v>
      </c>
      <c r="K384" s="38">
        <v>0</v>
      </c>
      <c r="L384" s="38">
        <v>0</v>
      </c>
      <c r="M384" s="39" t="e">
        <f>#REF!+#REF!+#REF!+#REF!</f>
        <v>#REF!</v>
      </c>
      <c r="N384" s="39"/>
      <c r="O384" s="51"/>
      <c r="P384" s="51"/>
      <c r="Q384" s="51"/>
      <c r="R384" s="51"/>
      <c r="S384" s="52"/>
      <c r="T384" s="52"/>
    </row>
    <row r="385" s="3" customFormat="1" ht="47" hidden="1" customHeight="1" spans="1:20">
      <c r="A385" s="20">
        <v>295</v>
      </c>
      <c r="B385" s="20" t="s">
        <v>718</v>
      </c>
      <c r="C385" s="20" t="s">
        <v>29</v>
      </c>
      <c r="D385" s="19">
        <v>2</v>
      </c>
      <c r="E385" s="19" t="s">
        <v>719</v>
      </c>
      <c r="F385" s="29">
        <f t="shared" si="36"/>
        <v>9261.37</v>
      </c>
      <c r="G385" s="33">
        <v>0</v>
      </c>
      <c r="H385" s="33">
        <v>8668.36</v>
      </c>
      <c r="I385" s="33">
        <v>593.01</v>
      </c>
      <c r="J385" s="33">
        <v>0</v>
      </c>
      <c r="K385" s="39">
        <v>0</v>
      </c>
      <c r="L385" s="39">
        <v>0</v>
      </c>
      <c r="M385" s="47" t="e">
        <f>#REF!+#REF!+#REF!+#REF!</f>
        <v>#REF!</v>
      </c>
      <c r="N385" s="47"/>
      <c r="O385" s="51"/>
      <c r="P385" s="51"/>
      <c r="Q385" s="51"/>
      <c r="R385" s="51"/>
      <c r="S385" s="52"/>
      <c r="T385" s="52"/>
    </row>
    <row r="386" s="3" customFormat="1" ht="47" hidden="1" customHeight="1" spans="1:20">
      <c r="A386" s="20"/>
      <c r="B386" s="19"/>
      <c r="C386" s="19"/>
      <c r="D386" s="19"/>
      <c r="E386" s="20" t="s">
        <v>720</v>
      </c>
      <c r="F386" s="31"/>
      <c r="G386" s="33"/>
      <c r="H386" s="33"/>
      <c r="I386" s="33"/>
      <c r="J386" s="33"/>
      <c r="K386" s="39"/>
      <c r="L386" s="39"/>
      <c r="M386" s="49"/>
      <c r="N386" s="49"/>
      <c r="O386" s="51"/>
      <c r="P386" s="51"/>
      <c r="Q386" s="51"/>
      <c r="R386" s="51"/>
      <c r="S386" s="52"/>
      <c r="T386" s="52"/>
    </row>
    <row r="387" s="3" customFormat="1" ht="95" hidden="1" customHeight="1" spans="1:20">
      <c r="A387" s="20">
        <v>296</v>
      </c>
      <c r="B387" s="20" t="s">
        <v>721</v>
      </c>
      <c r="C387" s="20" t="s">
        <v>29</v>
      </c>
      <c r="D387" s="20">
        <v>1</v>
      </c>
      <c r="E387" s="20" t="s">
        <v>722</v>
      </c>
      <c r="F387" s="27">
        <f t="shared" ref="F387:F394" si="37">G387+H387+I387+J387</f>
        <v>114.48</v>
      </c>
      <c r="G387" s="32">
        <v>0</v>
      </c>
      <c r="H387" s="32">
        <v>0</v>
      </c>
      <c r="I387" s="32">
        <v>1.99</v>
      </c>
      <c r="J387" s="32">
        <v>112.49</v>
      </c>
      <c r="K387" s="38">
        <v>0</v>
      </c>
      <c r="L387" s="38">
        <v>0</v>
      </c>
      <c r="M387" s="39" t="e">
        <f>#REF!+#REF!+#REF!+#REF!</f>
        <v>#REF!</v>
      </c>
      <c r="N387" s="39"/>
      <c r="O387" s="51"/>
      <c r="P387" s="51"/>
      <c r="Q387" s="51"/>
      <c r="R387" s="51"/>
      <c r="S387" s="52"/>
      <c r="T387" s="52"/>
    </row>
    <row r="388" s="3" customFormat="1" ht="95" hidden="1" customHeight="1" spans="1:20">
      <c r="A388" s="20">
        <v>297</v>
      </c>
      <c r="B388" s="20" t="s">
        <v>723</v>
      </c>
      <c r="C388" s="20" t="s">
        <v>29</v>
      </c>
      <c r="D388" s="20">
        <v>1</v>
      </c>
      <c r="E388" s="20" t="s">
        <v>724</v>
      </c>
      <c r="F388" s="27">
        <f t="shared" si="37"/>
        <v>133.03</v>
      </c>
      <c r="G388" s="32">
        <v>0</v>
      </c>
      <c r="H388" s="32">
        <v>0</v>
      </c>
      <c r="I388" s="32">
        <v>0.66</v>
      </c>
      <c r="J388" s="32">
        <v>132.37</v>
      </c>
      <c r="K388" s="38">
        <v>0</v>
      </c>
      <c r="L388" s="38">
        <v>0</v>
      </c>
      <c r="M388" s="39" t="e">
        <f>#REF!+#REF!+#REF!+#REF!</f>
        <v>#REF!</v>
      </c>
      <c r="N388" s="39"/>
      <c r="O388" s="51"/>
      <c r="P388" s="51"/>
      <c r="Q388" s="51"/>
      <c r="R388" s="51"/>
      <c r="S388" s="52"/>
      <c r="T388" s="52"/>
    </row>
    <row r="389" s="3" customFormat="1" ht="95" hidden="1" customHeight="1" spans="1:20">
      <c r="A389" s="20">
        <v>298</v>
      </c>
      <c r="B389" s="20" t="s">
        <v>725</v>
      </c>
      <c r="C389" s="20" t="s">
        <v>29</v>
      </c>
      <c r="D389" s="20">
        <v>1</v>
      </c>
      <c r="E389" s="20" t="s">
        <v>726</v>
      </c>
      <c r="F389" s="27">
        <f t="shared" si="37"/>
        <v>343.72</v>
      </c>
      <c r="G389" s="32">
        <v>0</v>
      </c>
      <c r="H389" s="32">
        <v>0</v>
      </c>
      <c r="I389" s="32">
        <v>181.29</v>
      </c>
      <c r="J389" s="32">
        <v>162.43</v>
      </c>
      <c r="K389" s="38">
        <v>0</v>
      </c>
      <c r="L389" s="38">
        <v>0</v>
      </c>
      <c r="M389" s="39" t="e">
        <f>#REF!+#REF!+#REF!+#REF!</f>
        <v>#REF!</v>
      </c>
      <c r="N389" s="39"/>
      <c r="O389" s="51"/>
      <c r="P389" s="51"/>
      <c r="Q389" s="51"/>
      <c r="R389" s="51"/>
      <c r="S389" s="52"/>
      <c r="T389" s="52"/>
    </row>
    <row r="390" s="3" customFormat="1" ht="95" hidden="1" customHeight="1" spans="1:20">
      <c r="A390" s="20">
        <v>299</v>
      </c>
      <c r="B390" s="20" t="s">
        <v>727</v>
      </c>
      <c r="C390" s="20" t="s">
        <v>29</v>
      </c>
      <c r="D390" s="19">
        <v>1</v>
      </c>
      <c r="E390" s="20" t="s">
        <v>728</v>
      </c>
      <c r="F390" s="27">
        <f t="shared" si="37"/>
        <v>374.04</v>
      </c>
      <c r="G390" s="33">
        <v>0</v>
      </c>
      <c r="H390" s="33">
        <v>0</v>
      </c>
      <c r="I390" s="33">
        <v>0</v>
      </c>
      <c r="J390" s="33">
        <v>374.04</v>
      </c>
      <c r="K390" s="39">
        <v>0</v>
      </c>
      <c r="L390" s="39">
        <v>0</v>
      </c>
      <c r="M390" s="39" t="e">
        <f>#REF!+#REF!+#REF!+#REF!</f>
        <v>#REF!</v>
      </c>
      <c r="N390" s="39"/>
      <c r="O390" s="51"/>
      <c r="P390" s="51"/>
      <c r="Q390" s="51"/>
      <c r="R390" s="51"/>
      <c r="S390" s="52"/>
      <c r="T390" s="52"/>
    </row>
    <row r="391" s="3" customFormat="1" ht="95" hidden="1" customHeight="1" spans="1:20">
      <c r="A391" s="20">
        <v>300</v>
      </c>
      <c r="B391" s="20" t="s">
        <v>729</v>
      </c>
      <c r="C391" s="20" t="s">
        <v>29</v>
      </c>
      <c r="D391" s="19">
        <v>1</v>
      </c>
      <c r="E391" s="20" t="s">
        <v>730</v>
      </c>
      <c r="F391" s="27">
        <f t="shared" si="37"/>
        <v>477.03</v>
      </c>
      <c r="G391" s="33">
        <v>0</v>
      </c>
      <c r="H391" s="33">
        <v>0</v>
      </c>
      <c r="I391" s="33">
        <v>416.44</v>
      </c>
      <c r="J391" s="33">
        <v>60.59</v>
      </c>
      <c r="K391" s="39">
        <v>0</v>
      </c>
      <c r="L391" s="39">
        <v>0</v>
      </c>
      <c r="M391" s="39" t="e">
        <f>#REF!+#REF!+#REF!+#REF!</f>
        <v>#REF!</v>
      </c>
      <c r="N391" s="39"/>
      <c r="O391" s="51"/>
      <c r="P391" s="51"/>
      <c r="Q391" s="51"/>
      <c r="R391" s="51"/>
      <c r="S391" s="52"/>
      <c r="T391" s="52"/>
    </row>
    <row r="392" s="3" customFormat="1" ht="95" hidden="1" customHeight="1" spans="1:20">
      <c r="A392" s="20">
        <v>301</v>
      </c>
      <c r="B392" s="20" t="s">
        <v>731</v>
      </c>
      <c r="C392" s="20" t="s">
        <v>29</v>
      </c>
      <c r="D392" s="19">
        <v>1</v>
      </c>
      <c r="E392" s="20" t="s">
        <v>732</v>
      </c>
      <c r="F392" s="27">
        <f t="shared" si="37"/>
        <v>6039.96</v>
      </c>
      <c r="G392" s="33">
        <v>940</v>
      </c>
      <c r="H392" s="33">
        <v>5099.96</v>
      </c>
      <c r="I392" s="33">
        <v>0</v>
      </c>
      <c r="J392" s="33">
        <v>0</v>
      </c>
      <c r="K392" s="39">
        <v>0</v>
      </c>
      <c r="L392" s="39">
        <v>0</v>
      </c>
      <c r="M392" s="39" t="e">
        <f>#REF!+#REF!+#REF!+#REF!</f>
        <v>#REF!</v>
      </c>
      <c r="N392" s="39"/>
      <c r="O392" s="51"/>
      <c r="P392" s="51"/>
      <c r="Q392" s="51"/>
      <c r="R392" s="51"/>
      <c r="S392" s="52"/>
      <c r="T392" s="52"/>
    </row>
    <row r="393" s="3" customFormat="1" ht="95" hidden="1" customHeight="1" spans="1:20">
      <c r="A393" s="20">
        <v>302</v>
      </c>
      <c r="B393" s="20" t="s">
        <v>733</v>
      </c>
      <c r="C393" s="20" t="s">
        <v>29</v>
      </c>
      <c r="D393" s="20">
        <v>1</v>
      </c>
      <c r="E393" s="20" t="s">
        <v>734</v>
      </c>
      <c r="F393" s="27">
        <f t="shared" si="37"/>
        <v>1104.71</v>
      </c>
      <c r="G393" s="32">
        <v>0</v>
      </c>
      <c r="H393" s="32">
        <v>0</v>
      </c>
      <c r="I393" s="32">
        <v>1104.71</v>
      </c>
      <c r="J393" s="32">
        <v>0</v>
      </c>
      <c r="K393" s="38">
        <v>0</v>
      </c>
      <c r="L393" s="38">
        <v>0</v>
      </c>
      <c r="M393" s="39" t="e">
        <f>#REF!+#REF!+#REF!+#REF!</f>
        <v>#REF!</v>
      </c>
      <c r="N393" s="38" t="s">
        <v>735</v>
      </c>
      <c r="O393" s="51"/>
      <c r="P393" s="51"/>
      <c r="Q393" s="51"/>
      <c r="R393" s="51"/>
      <c r="S393" s="52"/>
      <c r="T393" s="52"/>
    </row>
    <row r="394" s="3" customFormat="1" ht="47" hidden="1" customHeight="1" spans="1:20">
      <c r="A394" s="20">
        <v>303</v>
      </c>
      <c r="B394" s="20" t="s">
        <v>736</v>
      </c>
      <c r="C394" s="20" t="s">
        <v>29</v>
      </c>
      <c r="D394" s="20">
        <v>2</v>
      </c>
      <c r="E394" s="20" t="s">
        <v>737</v>
      </c>
      <c r="F394" s="29">
        <f t="shared" si="37"/>
        <v>2088.95</v>
      </c>
      <c r="G394" s="32">
        <v>0</v>
      </c>
      <c r="H394" s="32">
        <v>0</v>
      </c>
      <c r="I394" s="32">
        <v>5.57</v>
      </c>
      <c r="J394" s="32">
        <v>2083.38</v>
      </c>
      <c r="K394" s="38">
        <v>0</v>
      </c>
      <c r="L394" s="38">
        <v>0</v>
      </c>
      <c r="M394" s="47" t="e">
        <f>#REF!+#REF!+#REF!+#REF!</f>
        <v>#REF!</v>
      </c>
      <c r="N394" s="47"/>
      <c r="O394" s="51"/>
      <c r="P394" s="51"/>
      <c r="Q394" s="51"/>
      <c r="R394" s="51"/>
      <c r="S394" s="52"/>
      <c r="T394" s="52"/>
    </row>
    <row r="395" s="3" customFormat="1" ht="47" hidden="1" customHeight="1" spans="1:20">
      <c r="A395" s="20"/>
      <c r="B395" s="20"/>
      <c r="C395" s="20" t="s">
        <v>29</v>
      </c>
      <c r="D395" s="20"/>
      <c r="E395" s="20" t="s">
        <v>738</v>
      </c>
      <c r="F395" s="31"/>
      <c r="G395" s="32"/>
      <c r="H395" s="32"/>
      <c r="I395" s="32"/>
      <c r="J395" s="32"/>
      <c r="K395" s="38"/>
      <c r="L395" s="38"/>
      <c r="M395" s="49"/>
      <c r="N395" s="49"/>
      <c r="O395" s="51"/>
      <c r="P395" s="51"/>
      <c r="Q395" s="51"/>
      <c r="R395" s="51"/>
      <c r="S395" s="52"/>
      <c r="T395" s="52"/>
    </row>
    <row r="396" s="3" customFormat="1" ht="95" hidden="1" customHeight="1" spans="1:20">
      <c r="A396" s="20">
        <v>304</v>
      </c>
      <c r="B396" s="20" t="s">
        <v>739</v>
      </c>
      <c r="C396" s="20" t="s">
        <v>29</v>
      </c>
      <c r="D396" s="20">
        <v>1</v>
      </c>
      <c r="E396" s="20" t="s">
        <v>740</v>
      </c>
      <c r="F396" s="27">
        <f t="shared" ref="F396:F415" si="38">G396+H396+I396+J396</f>
        <v>648.79</v>
      </c>
      <c r="G396" s="32">
        <v>0</v>
      </c>
      <c r="H396" s="32">
        <v>0</v>
      </c>
      <c r="I396" s="32">
        <v>380.06</v>
      </c>
      <c r="J396" s="32">
        <v>268.73</v>
      </c>
      <c r="K396" s="38">
        <v>0</v>
      </c>
      <c r="L396" s="38">
        <v>0</v>
      </c>
      <c r="M396" s="39" t="e">
        <f>#REF!+#REF!+#REF!+#REF!</f>
        <v>#REF!</v>
      </c>
      <c r="N396" s="39"/>
      <c r="O396" s="51"/>
      <c r="P396" s="51"/>
      <c r="Q396" s="51"/>
      <c r="R396" s="51"/>
      <c r="S396" s="52"/>
      <c r="T396" s="52"/>
    </row>
    <row r="397" s="3" customFormat="1" ht="95" hidden="1" customHeight="1" spans="1:20">
      <c r="A397" s="20">
        <v>305</v>
      </c>
      <c r="B397" s="20" t="s">
        <v>741</v>
      </c>
      <c r="C397" s="20" t="s">
        <v>29</v>
      </c>
      <c r="D397" s="20">
        <v>1</v>
      </c>
      <c r="E397" s="20" t="s">
        <v>742</v>
      </c>
      <c r="F397" s="27">
        <f t="shared" si="38"/>
        <v>138.75</v>
      </c>
      <c r="G397" s="32">
        <v>0</v>
      </c>
      <c r="H397" s="32">
        <v>0</v>
      </c>
      <c r="I397" s="32">
        <v>138.75</v>
      </c>
      <c r="J397" s="32">
        <v>0</v>
      </c>
      <c r="K397" s="38">
        <v>0</v>
      </c>
      <c r="L397" s="38">
        <v>0</v>
      </c>
      <c r="M397" s="39" t="e">
        <f>#REF!+#REF!+#REF!+#REF!</f>
        <v>#REF!</v>
      </c>
      <c r="N397" s="39"/>
      <c r="O397" s="51"/>
      <c r="P397" s="51"/>
      <c r="Q397" s="51"/>
      <c r="R397" s="51"/>
      <c r="S397" s="52"/>
      <c r="T397" s="52"/>
    </row>
    <row r="398" s="3" customFormat="1" ht="95" hidden="1" customHeight="1" spans="1:20">
      <c r="A398" s="20">
        <v>306</v>
      </c>
      <c r="B398" s="20" t="s">
        <v>743</v>
      </c>
      <c r="C398" s="20" t="s">
        <v>29</v>
      </c>
      <c r="D398" s="20">
        <v>1</v>
      </c>
      <c r="E398" s="20" t="s">
        <v>744</v>
      </c>
      <c r="F398" s="27">
        <f t="shared" si="38"/>
        <v>199.11</v>
      </c>
      <c r="G398" s="32">
        <v>0</v>
      </c>
      <c r="H398" s="32">
        <v>0</v>
      </c>
      <c r="I398" s="32">
        <v>0</v>
      </c>
      <c r="J398" s="32">
        <v>199.11</v>
      </c>
      <c r="K398" s="38">
        <v>0</v>
      </c>
      <c r="L398" s="38">
        <v>0</v>
      </c>
      <c r="M398" s="39" t="e">
        <f>#REF!+#REF!+#REF!+#REF!</f>
        <v>#REF!</v>
      </c>
      <c r="N398" s="39"/>
      <c r="O398" s="51"/>
      <c r="P398" s="51"/>
      <c r="Q398" s="51"/>
      <c r="R398" s="51"/>
      <c r="S398" s="52"/>
      <c r="T398" s="52"/>
    </row>
    <row r="399" s="3" customFormat="1" ht="95" hidden="1" customHeight="1" spans="1:20">
      <c r="A399" s="20">
        <v>307</v>
      </c>
      <c r="B399" s="20" t="s">
        <v>745</v>
      </c>
      <c r="C399" s="20" t="s">
        <v>29</v>
      </c>
      <c r="D399" s="20">
        <v>1</v>
      </c>
      <c r="E399" s="20" t="s">
        <v>746</v>
      </c>
      <c r="F399" s="27">
        <f t="shared" si="38"/>
        <v>358.4</v>
      </c>
      <c r="G399" s="32">
        <v>0</v>
      </c>
      <c r="H399" s="32">
        <v>0</v>
      </c>
      <c r="I399" s="32">
        <v>49.57</v>
      </c>
      <c r="J399" s="32">
        <v>308.83</v>
      </c>
      <c r="K399" s="38">
        <v>0</v>
      </c>
      <c r="L399" s="38">
        <v>0</v>
      </c>
      <c r="M399" s="39" t="e">
        <f>#REF!+#REF!+#REF!+#REF!</f>
        <v>#REF!</v>
      </c>
      <c r="N399" s="39"/>
      <c r="O399" s="51"/>
      <c r="P399" s="51"/>
      <c r="Q399" s="51"/>
      <c r="R399" s="51"/>
      <c r="S399" s="52"/>
      <c r="T399" s="52"/>
    </row>
    <row r="400" s="3" customFormat="1" ht="95" hidden="1" customHeight="1" spans="1:20">
      <c r="A400" s="20">
        <v>308</v>
      </c>
      <c r="B400" s="20" t="s">
        <v>747</v>
      </c>
      <c r="C400" s="20" t="s">
        <v>29</v>
      </c>
      <c r="D400" s="20">
        <v>1</v>
      </c>
      <c r="E400" s="20" t="s">
        <v>748</v>
      </c>
      <c r="F400" s="27">
        <f t="shared" si="38"/>
        <v>144.22</v>
      </c>
      <c r="G400" s="32">
        <v>0</v>
      </c>
      <c r="H400" s="32">
        <v>0</v>
      </c>
      <c r="I400" s="32">
        <v>52.44</v>
      </c>
      <c r="J400" s="32">
        <v>91.78</v>
      </c>
      <c r="K400" s="38">
        <v>0</v>
      </c>
      <c r="L400" s="38">
        <v>0</v>
      </c>
      <c r="M400" s="39" t="e">
        <f>#REF!+#REF!+#REF!+#REF!</f>
        <v>#REF!</v>
      </c>
      <c r="N400" s="39"/>
      <c r="O400" s="51"/>
      <c r="P400" s="51"/>
      <c r="Q400" s="51"/>
      <c r="R400" s="51"/>
      <c r="S400" s="52"/>
      <c r="T400" s="52"/>
    </row>
    <row r="401" s="3" customFormat="1" ht="95" hidden="1" customHeight="1" spans="1:20">
      <c r="A401" s="20">
        <v>309</v>
      </c>
      <c r="B401" s="20" t="s">
        <v>749</v>
      </c>
      <c r="C401" s="20" t="s">
        <v>29</v>
      </c>
      <c r="D401" s="20">
        <v>1</v>
      </c>
      <c r="E401" s="20" t="s">
        <v>750</v>
      </c>
      <c r="F401" s="27">
        <f t="shared" si="38"/>
        <v>116.82</v>
      </c>
      <c r="G401" s="32">
        <v>0</v>
      </c>
      <c r="H401" s="32">
        <v>0</v>
      </c>
      <c r="I401" s="32">
        <v>0</v>
      </c>
      <c r="J401" s="32">
        <v>116.82</v>
      </c>
      <c r="K401" s="38">
        <v>0</v>
      </c>
      <c r="L401" s="38">
        <v>0</v>
      </c>
      <c r="M401" s="39" t="e">
        <f>#REF!+#REF!+#REF!+#REF!</f>
        <v>#REF!</v>
      </c>
      <c r="N401" s="39"/>
      <c r="O401" s="51"/>
      <c r="P401" s="51"/>
      <c r="Q401" s="51"/>
      <c r="R401" s="51"/>
      <c r="S401" s="52"/>
      <c r="T401" s="52"/>
    </row>
    <row r="402" s="3" customFormat="1" ht="95" hidden="1" customHeight="1" spans="1:20">
      <c r="A402" s="20">
        <v>310</v>
      </c>
      <c r="B402" s="20" t="s">
        <v>751</v>
      </c>
      <c r="C402" s="20" t="s">
        <v>72</v>
      </c>
      <c r="D402" s="20">
        <v>1</v>
      </c>
      <c r="E402" s="20" t="s">
        <v>752</v>
      </c>
      <c r="F402" s="27">
        <f t="shared" si="38"/>
        <v>361.91</v>
      </c>
      <c r="G402" s="32">
        <v>0</v>
      </c>
      <c r="H402" s="32">
        <v>0</v>
      </c>
      <c r="I402" s="32">
        <v>8.32</v>
      </c>
      <c r="J402" s="32">
        <v>353.59</v>
      </c>
      <c r="K402" s="38">
        <v>0</v>
      </c>
      <c r="L402" s="38">
        <v>0</v>
      </c>
      <c r="M402" s="39" t="e">
        <f>#REF!+#REF!+#REF!+#REF!</f>
        <v>#REF!</v>
      </c>
      <c r="N402" s="39"/>
      <c r="O402" s="51"/>
      <c r="P402" s="51"/>
      <c r="Q402" s="51"/>
      <c r="R402" s="51"/>
      <c r="S402" s="52"/>
      <c r="T402" s="52"/>
    </row>
    <row r="403" s="3" customFormat="1" ht="95" hidden="1" customHeight="1" spans="1:20">
      <c r="A403" s="20">
        <v>311</v>
      </c>
      <c r="B403" s="20" t="s">
        <v>753</v>
      </c>
      <c r="C403" s="20" t="s">
        <v>72</v>
      </c>
      <c r="D403" s="20">
        <v>1</v>
      </c>
      <c r="E403" s="20" t="s">
        <v>754</v>
      </c>
      <c r="F403" s="27">
        <f t="shared" si="38"/>
        <v>104.42</v>
      </c>
      <c r="G403" s="32">
        <v>0</v>
      </c>
      <c r="H403" s="32">
        <v>0</v>
      </c>
      <c r="I403" s="32">
        <v>0</v>
      </c>
      <c r="J403" s="32">
        <v>104.42</v>
      </c>
      <c r="K403" s="38">
        <v>0</v>
      </c>
      <c r="L403" s="38">
        <v>0</v>
      </c>
      <c r="M403" s="39" t="e">
        <f>#REF!+#REF!+#REF!+#REF!</f>
        <v>#REF!</v>
      </c>
      <c r="N403" s="39"/>
      <c r="O403" s="51"/>
      <c r="P403" s="51"/>
      <c r="Q403" s="51"/>
      <c r="R403" s="51"/>
      <c r="S403" s="52"/>
      <c r="T403" s="52"/>
    </row>
    <row r="404" s="3" customFormat="1" ht="95" hidden="1" customHeight="1" spans="1:20">
      <c r="A404" s="20">
        <v>312</v>
      </c>
      <c r="B404" s="20" t="s">
        <v>755</v>
      </c>
      <c r="C404" s="20" t="s">
        <v>29</v>
      </c>
      <c r="D404" s="19">
        <v>1</v>
      </c>
      <c r="E404" s="20" t="s">
        <v>756</v>
      </c>
      <c r="F404" s="27">
        <f t="shared" si="38"/>
        <v>176.05</v>
      </c>
      <c r="G404" s="33">
        <v>0</v>
      </c>
      <c r="H404" s="33">
        <v>0</v>
      </c>
      <c r="I404" s="33">
        <v>42.47</v>
      </c>
      <c r="J404" s="33">
        <v>133.58</v>
      </c>
      <c r="K404" s="39">
        <v>0</v>
      </c>
      <c r="L404" s="39">
        <v>0</v>
      </c>
      <c r="M404" s="39" t="e">
        <f>#REF!+#REF!+#REF!+#REF!</f>
        <v>#REF!</v>
      </c>
      <c r="N404" s="39"/>
      <c r="O404" s="51"/>
      <c r="P404" s="51"/>
      <c r="Q404" s="51"/>
      <c r="R404" s="51"/>
      <c r="S404" s="52"/>
      <c r="T404" s="52"/>
    </row>
    <row r="405" s="3" customFormat="1" ht="95" hidden="1" customHeight="1" spans="1:20">
      <c r="A405" s="20">
        <v>313</v>
      </c>
      <c r="B405" s="20" t="s">
        <v>757</v>
      </c>
      <c r="C405" s="20" t="s">
        <v>29</v>
      </c>
      <c r="D405" s="19">
        <v>1</v>
      </c>
      <c r="E405" s="20" t="s">
        <v>758</v>
      </c>
      <c r="F405" s="27">
        <f t="shared" si="38"/>
        <v>434.17</v>
      </c>
      <c r="G405" s="33">
        <v>0</v>
      </c>
      <c r="H405" s="33">
        <v>0</v>
      </c>
      <c r="I405" s="33">
        <v>15.59</v>
      </c>
      <c r="J405" s="33">
        <v>418.58</v>
      </c>
      <c r="K405" s="39">
        <v>0</v>
      </c>
      <c r="L405" s="39">
        <v>0</v>
      </c>
      <c r="M405" s="39" t="e">
        <f>#REF!+#REF!+#REF!+#REF!</f>
        <v>#REF!</v>
      </c>
      <c r="N405" s="39"/>
      <c r="O405" s="51"/>
      <c r="P405" s="51"/>
      <c r="Q405" s="51"/>
      <c r="R405" s="51"/>
      <c r="S405" s="52"/>
      <c r="T405" s="52"/>
    </row>
    <row r="406" s="3" customFormat="1" ht="95" hidden="1" customHeight="1" spans="1:20">
      <c r="A406" s="20">
        <v>314</v>
      </c>
      <c r="B406" s="20" t="s">
        <v>759</v>
      </c>
      <c r="C406" s="20" t="s">
        <v>29</v>
      </c>
      <c r="D406" s="20">
        <v>1</v>
      </c>
      <c r="E406" s="20" t="s">
        <v>760</v>
      </c>
      <c r="F406" s="27">
        <f t="shared" si="38"/>
        <v>215.53</v>
      </c>
      <c r="G406" s="32">
        <v>0</v>
      </c>
      <c r="H406" s="32">
        <v>0</v>
      </c>
      <c r="I406" s="32">
        <v>132.18</v>
      </c>
      <c r="J406" s="32">
        <v>83.35</v>
      </c>
      <c r="K406" s="38">
        <v>0</v>
      </c>
      <c r="L406" s="38">
        <v>0</v>
      </c>
      <c r="M406" s="39" t="e">
        <f>#REF!+#REF!+#REF!+#REF!</f>
        <v>#REF!</v>
      </c>
      <c r="N406" s="39"/>
      <c r="O406" s="51"/>
      <c r="P406" s="51"/>
      <c r="Q406" s="51"/>
      <c r="R406" s="51"/>
      <c r="S406" s="52"/>
      <c r="T406" s="52"/>
    </row>
    <row r="407" s="3" customFormat="1" ht="95" hidden="1" customHeight="1" spans="1:20">
      <c r="A407" s="20">
        <v>315</v>
      </c>
      <c r="B407" s="20" t="s">
        <v>761</v>
      </c>
      <c r="C407" s="20" t="s">
        <v>29</v>
      </c>
      <c r="D407" s="20">
        <v>1</v>
      </c>
      <c r="E407" s="20" t="s">
        <v>762</v>
      </c>
      <c r="F407" s="27">
        <f t="shared" si="38"/>
        <v>1162.12</v>
      </c>
      <c r="G407" s="32">
        <v>0</v>
      </c>
      <c r="H407" s="32">
        <v>0</v>
      </c>
      <c r="I407" s="32">
        <v>216.3</v>
      </c>
      <c r="J407" s="32">
        <v>945.82</v>
      </c>
      <c r="K407" s="38">
        <v>0</v>
      </c>
      <c r="L407" s="38">
        <v>0</v>
      </c>
      <c r="M407" s="39" t="e">
        <f>#REF!+#REF!+#REF!+#REF!</f>
        <v>#REF!</v>
      </c>
      <c r="N407" s="39"/>
      <c r="O407" s="51"/>
      <c r="P407" s="51"/>
      <c r="Q407" s="51"/>
      <c r="R407" s="51"/>
      <c r="S407" s="52"/>
      <c r="T407" s="52"/>
    </row>
    <row r="408" s="3" customFormat="1" ht="95" hidden="1" customHeight="1" spans="1:20">
      <c r="A408" s="20">
        <v>316</v>
      </c>
      <c r="B408" s="20" t="s">
        <v>763</v>
      </c>
      <c r="C408" s="20" t="s">
        <v>72</v>
      </c>
      <c r="D408" s="20">
        <v>1</v>
      </c>
      <c r="E408" s="20" t="s">
        <v>764</v>
      </c>
      <c r="F408" s="27">
        <f t="shared" si="38"/>
        <v>215.92</v>
      </c>
      <c r="G408" s="32">
        <v>0</v>
      </c>
      <c r="H408" s="32">
        <v>0</v>
      </c>
      <c r="I408" s="32"/>
      <c r="J408" s="32">
        <v>215.92</v>
      </c>
      <c r="K408" s="38">
        <v>0</v>
      </c>
      <c r="L408" s="38">
        <v>0</v>
      </c>
      <c r="M408" s="39" t="e">
        <f>#REF!+#REF!+#REF!+#REF!</f>
        <v>#REF!</v>
      </c>
      <c r="N408" s="39"/>
      <c r="O408" s="51"/>
      <c r="P408" s="51"/>
      <c r="Q408" s="51"/>
      <c r="R408" s="51"/>
      <c r="S408" s="52"/>
      <c r="T408" s="52"/>
    </row>
    <row r="409" s="3" customFormat="1" ht="95" hidden="1" customHeight="1" spans="1:20">
      <c r="A409" s="20">
        <v>317</v>
      </c>
      <c r="B409" s="20" t="s">
        <v>765</v>
      </c>
      <c r="C409" s="20" t="s">
        <v>29</v>
      </c>
      <c r="D409" s="19">
        <v>1</v>
      </c>
      <c r="E409" s="20" t="s">
        <v>766</v>
      </c>
      <c r="F409" s="27">
        <f t="shared" si="38"/>
        <v>137.4</v>
      </c>
      <c r="G409" s="33">
        <v>0</v>
      </c>
      <c r="H409" s="33">
        <v>0</v>
      </c>
      <c r="I409" s="33">
        <v>18.08</v>
      </c>
      <c r="J409" s="33">
        <v>119.32</v>
      </c>
      <c r="K409" s="39">
        <v>0</v>
      </c>
      <c r="L409" s="39">
        <v>0</v>
      </c>
      <c r="M409" s="39" t="e">
        <f>#REF!+#REF!+#REF!+#REF!</f>
        <v>#REF!</v>
      </c>
      <c r="N409" s="39"/>
      <c r="O409" s="51"/>
      <c r="P409" s="51"/>
      <c r="Q409" s="51"/>
      <c r="R409" s="51"/>
      <c r="S409" s="52"/>
      <c r="T409" s="52"/>
    </row>
    <row r="410" s="3" customFormat="1" ht="95" hidden="1" customHeight="1" spans="1:20">
      <c r="A410" s="20">
        <v>318</v>
      </c>
      <c r="B410" s="20" t="s">
        <v>767</v>
      </c>
      <c r="C410" s="20" t="s">
        <v>72</v>
      </c>
      <c r="D410" s="20">
        <v>1</v>
      </c>
      <c r="E410" s="20" t="s">
        <v>768</v>
      </c>
      <c r="F410" s="27">
        <f t="shared" si="38"/>
        <v>4595.28</v>
      </c>
      <c r="G410" s="32"/>
      <c r="H410" s="32">
        <v>3418.3</v>
      </c>
      <c r="I410" s="32">
        <v>1176.98</v>
      </c>
      <c r="J410" s="32">
        <v>0</v>
      </c>
      <c r="K410" s="38">
        <v>0</v>
      </c>
      <c r="L410" s="38">
        <v>0</v>
      </c>
      <c r="M410" s="39" t="e">
        <f>#REF!+#REF!+#REF!+#REF!</f>
        <v>#REF!</v>
      </c>
      <c r="N410" s="39"/>
      <c r="O410" s="51"/>
      <c r="P410" s="51"/>
      <c r="Q410" s="51"/>
      <c r="R410" s="51"/>
      <c r="S410" s="52"/>
      <c r="T410" s="52"/>
    </row>
    <row r="411" s="3" customFormat="1" ht="95" hidden="1" customHeight="1" spans="1:20">
      <c r="A411" s="20">
        <v>319</v>
      </c>
      <c r="B411" s="20" t="s">
        <v>769</v>
      </c>
      <c r="C411" s="20" t="s">
        <v>29</v>
      </c>
      <c r="D411" s="20">
        <v>1</v>
      </c>
      <c r="E411" s="20" t="s">
        <v>770</v>
      </c>
      <c r="F411" s="27">
        <f t="shared" si="38"/>
        <v>5193.69</v>
      </c>
      <c r="G411" s="32">
        <v>0</v>
      </c>
      <c r="H411" s="32">
        <v>5088.11</v>
      </c>
      <c r="I411" s="32">
        <v>105.58</v>
      </c>
      <c r="J411" s="32">
        <v>0</v>
      </c>
      <c r="K411" s="38">
        <v>0</v>
      </c>
      <c r="L411" s="38">
        <v>0</v>
      </c>
      <c r="M411" s="39" t="e">
        <f>#REF!+#REF!+#REF!+#REF!</f>
        <v>#REF!</v>
      </c>
      <c r="N411" s="39"/>
      <c r="O411" s="51"/>
      <c r="P411" s="51"/>
      <c r="Q411" s="51"/>
      <c r="R411" s="51"/>
      <c r="S411" s="52"/>
      <c r="T411" s="52"/>
    </row>
    <row r="412" s="3" customFormat="1" ht="95" hidden="1" customHeight="1" spans="1:20">
      <c r="A412" s="20">
        <v>320</v>
      </c>
      <c r="B412" s="20" t="s">
        <v>771</v>
      </c>
      <c r="C412" s="20" t="s">
        <v>72</v>
      </c>
      <c r="D412" s="20">
        <v>1</v>
      </c>
      <c r="E412" s="20" t="s">
        <v>772</v>
      </c>
      <c r="F412" s="27">
        <f t="shared" si="38"/>
        <v>372.12</v>
      </c>
      <c r="G412" s="32">
        <v>0</v>
      </c>
      <c r="H412" s="32">
        <v>0</v>
      </c>
      <c r="I412" s="32">
        <v>372.12</v>
      </c>
      <c r="J412" s="32">
        <v>0</v>
      </c>
      <c r="K412" s="38">
        <v>0</v>
      </c>
      <c r="L412" s="38">
        <v>0</v>
      </c>
      <c r="M412" s="39" t="e">
        <f>#REF!+#REF!+#REF!+#REF!</f>
        <v>#REF!</v>
      </c>
      <c r="N412" s="39"/>
      <c r="O412" s="51"/>
      <c r="P412" s="51"/>
      <c r="Q412" s="51"/>
      <c r="R412" s="51"/>
      <c r="S412" s="52"/>
      <c r="T412" s="52"/>
    </row>
    <row r="413" s="3" customFormat="1" ht="95" hidden="1" customHeight="1" spans="1:20">
      <c r="A413" s="20">
        <v>321</v>
      </c>
      <c r="B413" s="20" t="s">
        <v>773</v>
      </c>
      <c r="C413" s="20" t="s">
        <v>29</v>
      </c>
      <c r="D413" s="20">
        <v>1</v>
      </c>
      <c r="E413" s="20" t="s">
        <v>774</v>
      </c>
      <c r="F413" s="27">
        <f t="shared" si="38"/>
        <v>181.46</v>
      </c>
      <c r="G413" s="32">
        <v>0</v>
      </c>
      <c r="H413" s="32">
        <v>0</v>
      </c>
      <c r="I413" s="32">
        <v>15.01</v>
      </c>
      <c r="J413" s="32">
        <v>166.45</v>
      </c>
      <c r="K413" s="38">
        <v>0</v>
      </c>
      <c r="L413" s="38">
        <v>0</v>
      </c>
      <c r="M413" s="39" t="e">
        <f>#REF!+#REF!+#REF!+#REF!</f>
        <v>#REF!</v>
      </c>
      <c r="N413" s="39"/>
      <c r="O413" s="51"/>
      <c r="P413" s="51"/>
      <c r="Q413" s="51"/>
      <c r="R413" s="51"/>
      <c r="S413" s="52"/>
      <c r="T413" s="52"/>
    </row>
    <row r="414" s="3" customFormat="1" ht="95" hidden="1" customHeight="1" spans="1:20">
      <c r="A414" s="20">
        <v>322</v>
      </c>
      <c r="B414" s="20" t="s">
        <v>775</v>
      </c>
      <c r="C414" s="20" t="s">
        <v>29</v>
      </c>
      <c r="D414" s="20">
        <v>1</v>
      </c>
      <c r="E414" s="20" t="s">
        <v>776</v>
      </c>
      <c r="F414" s="27">
        <f t="shared" si="38"/>
        <v>669.21</v>
      </c>
      <c r="G414" s="32">
        <v>0</v>
      </c>
      <c r="H414" s="32">
        <v>0</v>
      </c>
      <c r="I414" s="32">
        <v>669.21</v>
      </c>
      <c r="J414" s="32">
        <v>0</v>
      </c>
      <c r="K414" s="38">
        <v>0</v>
      </c>
      <c r="L414" s="38">
        <v>0</v>
      </c>
      <c r="M414" s="39" t="e">
        <f>#REF!+#REF!+#REF!+#REF!</f>
        <v>#REF!</v>
      </c>
      <c r="N414" s="39"/>
      <c r="O414" s="51"/>
      <c r="P414" s="51"/>
      <c r="Q414" s="51"/>
      <c r="R414" s="51"/>
      <c r="S414" s="52"/>
      <c r="T414" s="52"/>
    </row>
    <row r="415" s="3" customFormat="1" ht="95" hidden="1" customHeight="1" spans="1:20">
      <c r="A415" s="20">
        <v>323</v>
      </c>
      <c r="B415" s="20" t="s">
        <v>777</v>
      </c>
      <c r="C415" s="20" t="s">
        <v>29</v>
      </c>
      <c r="D415" s="19">
        <v>1</v>
      </c>
      <c r="E415" s="20" t="s">
        <v>778</v>
      </c>
      <c r="F415" s="27">
        <f t="shared" si="38"/>
        <v>383.19</v>
      </c>
      <c r="G415" s="33">
        <v>0</v>
      </c>
      <c r="H415" s="33">
        <v>0</v>
      </c>
      <c r="I415" s="33">
        <v>86.66</v>
      </c>
      <c r="J415" s="33">
        <v>296.53</v>
      </c>
      <c r="K415" s="39">
        <v>0</v>
      </c>
      <c r="L415" s="39">
        <v>0</v>
      </c>
      <c r="M415" s="39" t="e">
        <f>#REF!+#REF!+#REF!+#REF!</f>
        <v>#REF!</v>
      </c>
      <c r="N415" s="39"/>
      <c r="O415" s="51"/>
      <c r="P415" s="51"/>
      <c r="Q415" s="51"/>
      <c r="R415" s="51"/>
      <c r="S415" s="52"/>
      <c r="T415" s="52"/>
    </row>
    <row r="416" s="3" customFormat="1" ht="47" hidden="1" customHeight="1" spans="1:20">
      <c r="A416" s="20">
        <v>324</v>
      </c>
      <c r="B416" s="20" t="s">
        <v>11</v>
      </c>
      <c r="C416" s="20" t="s">
        <v>29</v>
      </c>
      <c r="D416" s="19">
        <v>3</v>
      </c>
      <c r="E416" s="20" t="s">
        <v>779</v>
      </c>
      <c r="F416" s="29">
        <f>G416+H416+I416+J416-K416</f>
        <v>1184.56</v>
      </c>
      <c r="G416" s="33">
        <v>0</v>
      </c>
      <c r="H416" s="33">
        <v>550.45</v>
      </c>
      <c r="I416" s="33">
        <v>0</v>
      </c>
      <c r="J416" s="33">
        <v>1343.41</v>
      </c>
      <c r="K416" s="39">
        <v>709.3</v>
      </c>
      <c r="L416" s="39">
        <v>0</v>
      </c>
      <c r="M416" s="47" t="e">
        <f>#REF!+#REF!+#REF!+#REF!-ROUNDDOWN(K416*0.05,2)</f>
        <v>#REF!</v>
      </c>
      <c r="N416" s="47"/>
      <c r="O416" s="51"/>
      <c r="P416" s="51"/>
      <c r="Q416" s="51"/>
      <c r="R416" s="51"/>
      <c r="S416" s="52"/>
      <c r="T416" s="52"/>
    </row>
    <row r="417" s="3" customFormat="1" ht="47" hidden="1" customHeight="1" spans="1:20">
      <c r="A417" s="20"/>
      <c r="B417" s="19"/>
      <c r="C417" s="19"/>
      <c r="D417" s="19"/>
      <c r="E417" s="20" t="s">
        <v>780</v>
      </c>
      <c r="F417" s="30"/>
      <c r="G417" s="33"/>
      <c r="H417" s="33"/>
      <c r="I417" s="33"/>
      <c r="J417" s="33"/>
      <c r="K417" s="39"/>
      <c r="L417" s="39"/>
      <c r="M417" s="48"/>
      <c r="N417" s="48"/>
      <c r="O417" s="51"/>
      <c r="P417" s="51"/>
      <c r="Q417" s="51"/>
      <c r="R417" s="51"/>
      <c r="S417" s="52"/>
      <c r="T417" s="52"/>
    </row>
    <row r="418" s="3" customFormat="1" ht="47" hidden="1" customHeight="1" spans="1:20">
      <c r="A418" s="20"/>
      <c r="B418" s="19"/>
      <c r="C418" s="19"/>
      <c r="D418" s="19"/>
      <c r="E418" s="20" t="s">
        <v>781</v>
      </c>
      <c r="F418" s="31"/>
      <c r="G418" s="33"/>
      <c r="H418" s="33"/>
      <c r="I418" s="33"/>
      <c r="J418" s="33"/>
      <c r="K418" s="39"/>
      <c r="L418" s="39"/>
      <c r="M418" s="49"/>
      <c r="N418" s="49"/>
      <c r="O418" s="51"/>
      <c r="P418" s="51"/>
      <c r="Q418" s="51"/>
      <c r="R418" s="51"/>
      <c r="S418" s="52"/>
      <c r="T418" s="52"/>
    </row>
    <row r="419" s="3" customFormat="1" ht="95" hidden="1" customHeight="1" spans="1:20">
      <c r="A419" s="20">
        <v>325</v>
      </c>
      <c r="B419" s="20" t="s">
        <v>782</v>
      </c>
      <c r="C419" s="20" t="s">
        <v>29</v>
      </c>
      <c r="D419" s="20">
        <v>1</v>
      </c>
      <c r="E419" s="20" t="s">
        <v>783</v>
      </c>
      <c r="F419" s="27">
        <f t="shared" ref="F419:F425" si="39">G419+H419+I419+J419</f>
        <v>386.01</v>
      </c>
      <c r="G419" s="32">
        <v>0</v>
      </c>
      <c r="H419" s="32">
        <v>0</v>
      </c>
      <c r="I419" s="32">
        <v>198.21</v>
      </c>
      <c r="J419" s="32">
        <v>187.8</v>
      </c>
      <c r="K419" s="38">
        <v>0</v>
      </c>
      <c r="L419" s="38">
        <v>0</v>
      </c>
      <c r="M419" s="39" t="e">
        <f>#REF!+#REF!+#REF!+#REF!</f>
        <v>#REF!</v>
      </c>
      <c r="N419" s="39"/>
      <c r="O419" s="51"/>
      <c r="P419" s="51"/>
      <c r="Q419" s="51"/>
      <c r="R419" s="51"/>
      <c r="S419" s="52"/>
      <c r="T419" s="52"/>
    </row>
    <row r="420" s="3" customFormat="1" ht="95" hidden="1" customHeight="1" spans="1:20">
      <c r="A420" s="20">
        <v>326</v>
      </c>
      <c r="B420" s="20" t="s">
        <v>784</v>
      </c>
      <c r="C420" s="20" t="s">
        <v>72</v>
      </c>
      <c r="D420" s="19">
        <v>1</v>
      </c>
      <c r="E420" s="20" t="s">
        <v>785</v>
      </c>
      <c r="F420" s="27">
        <f t="shared" si="39"/>
        <v>549.37</v>
      </c>
      <c r="G420" s="33">
        <v>0</v>
      </c>
      <c r="H420" s="33">
        <v>0</v>
      </c>
      <c r="I420" s="33">
        <v>0</v>
      </c>
      <c r="J420" s="33">
        <v>549.37</v>
      </c>
      <c r="K420" s="39">
        <v>0</v>
      </c>
      <c r="L420" s="39">
        <v>0</v>
      </c>
      <c r="M420" s="39" t="e">
        <f>#REF!+#REF!+#REF!+#REF!</f>
        <v>#REF!</v>
      </c>
      <c r="N420" s="39"/>
      <c r="O420" s="51"/>
      <c r="P420" s="51"/>
      <c r="Q420" s="51"/>
      <c r="R420" s="51"/>
      <c r="S420" s="52"/>
      <c r="T420" s="52"/>
    </row>
    <row r="421" s="3" customFormat="1" ht="95" hidden="1" customHeight="1" spans="1:20">
      <c r="A421" s="20">
        <v>327</v>
      </c>
      <c r="B421" s="20" t="s">
        <v>786</v>
      </c>
      <c r="C421" s="20" t="s">
        <v>29</v>
      </c>
      <c r="D421" s="20">
        <v>1</v>
      </c>
      <c r="E421" s="20" t="s">
        <v>787</v>
      </c>
      <c r="F421" s="27">
        <f t="shared" si="39"/>
        <v>430.33</v>
      </c>
      <c r="G421" s="32">
        <v>0</v>
      </c>
      <c r="H421" s="32">
        <v>0</v>
      </c>
      <c r="I421" s="32">
        <f>430.78-0.45</f>
        <v>430.33</v>
      </c>
      <c r="J421" s="32">
        <v>0</v>
      </c>
      <c r="K421" s="38">
        <v>0</v>
      </c>
      <c r="L421" s="38">
        <v>0</v>
      </c>
      <c r="M421" s="39" t="e">
        <f>#REF!+#REF!+#REF!+#REF!</f>
        <v>#REF!</v>
      </c>
      <c r="N421" s="39"/>
      <c r="O421" s="51"/>
      <c r="P421" s="51"/>
      <c r="Q421" s="51"/>
      <c r="R421" s="51"/>
      <c r="S421" s="52"/>
      <c r="T421" s="52"/>
    </row>
    <row r="422" s="5" customFormat="1" ht="60" hidden="1" customHeight="1" spans="1:20">
      <c r="A422" s="53">
        <v>328</v>
      </c>
      <c r="B422" s="20" t="s">
        <v>788</v>
      </c>
      <c r="C422" s="20" t="s">
        <v>29</v>
      </c>
      <c r="D422" s="20">
        <v>1</v>
      </c>
      <c r="E422" s="20" t="s">
        <v>789</v>
      </c>
      <c r="F422" s="27">
        <f t="shared" si="39"/>
        <v>492.63</v>
      </c>
      <c r="G422" s="20">
        <v>0</v>
      </c>
      <c r="H422" s="20">
        <v>0</v>
      </c>
      <c r="I422" s="20">
        <v>0</v>
      </c>
      <c r="J422" s="20">
        <v>492.63</v>
      </c>
      <c r="K422" s="38">
        <v>0</v>
      </c>
      <c r="L422" s="38">
        <v>0</v>
      </c>
      <c r="M422" s="39" t="e">
        <f>#REF!+#REF!+#REF!+#REF!</f>
        <v>#REF!</v>
      </c>
      <c r="N422" s="39"/>
      <c r="O422" s="51"/>
      <c r="P422" s="51"/>
      <c r="Q422" s="51"/>
      <c r="R422" s="51"/>
      <c r="S422" s="51"/>
      <c r="T422" s="51"/>
    </row>
    <row r="423" s="5" customFormat="1" ht="60" hidden="1" customHeight="1" spans="1:20">
      <c r="A423" s="53">
        <v>329</v>
      </c>
      <c r="B423" s="20" t="s">
        <v>790</v>
      </c>
      <c r="C423" s="20" t="s">
        <v>29</v>
      </c>
      <c r="D423" s="20">
        <v>1</v>
      </c>
      <c r="E423" s="20" t="s">
        <v>791</v>
      </c>
      <c r="F423" s="27">
        <f t="shared" si="39"/>
        <v>844.61</v>
      </c>
      <c r="G423" s="20">
        <v>0</v>
      </c>
      <c r="H423" s="20">
        <v>0</v>
      </c>
      <c r="I423" s="20">
        <v>230.83</v>
      </c>
      <c r="J423" s="20">
        <v>613.78</v>
      </c>
      <c r="K423" s="38">
        <v>0</v>
      </c>
      <c r="L423" s="38">
        <v>0</v>
      </c>
      <c r="M423" s="39" t="e">
        <f>#REF!+#REF!+#REF!+#REF!</f>
        <v>#REF!</v>
      </c>
      <c r="N423" s="39"/>
      <c r="O423" s="51"/>
      <c r="P423" s="51"/>
      <c r="Q423" s="51"/>
      <c r="R423" s="51"/>
      <c r="S423" s="51"/>
      <c r="T423" s="51"/>
    </row>
    <row r="424" s="5" customFormat="1" ht="60" hidden="1" customHeight="1" spans="1:20">
      <c r="A424" s="53">
        <v>330</v>
      </c>
      <c r="B424" s="20" t="s">
        <v>792</v>
      </c>
      <c r="C424" s="20" t="s">
        <v>29</v>
      </c>
      <c r="D424" s="20">
        <v>1</v>
      </c>
      <c r="E424" s="20" t="s">
        <v>793</v>
      </c>
      <c r="F424" s="27">
        <f t="shared" si="39"/>
        <v>210.54</v>
      </c>
      <c r="G424" s="20">
        <v>0</v>
      </c>
      <c r="H424" s="20">
        <v>0</v>
      </c>
      <c r="I424" s="20">
        <v>0</v>
      </c>
      <c r="J424" s="20">
        <v>210.54</v>
      </c>
      <c r="K424" s="38">
        <v>0</v>
      </c>
      <c r="L424" s="38">
        <v>0</v>
      </c>
      <c r="M424" s="39" t="e">
        <f>#REF!+#REF!+#REF!+#REF!</f>
        <v>#REF!</v>
      </c>
      <c r="N424" s="39"/>
      <c r="O424" s="51"/>
      <c r="P424" s="51"/>
      <c r="Q424" s="51"/>
      <c r="R424" s="51"/>
      <c r="S424" s="51"/>
      <c r="T424" s="51"/>
    </row>
    <row r="425" s="6" customFormat="1" ht="59" hidden="1" customHeight="1" spans="1:20">
      <c r="A425" s="53">
        <v>331</v>
      </c>
      <c r="B425" s="20" t="s">
        <v>794</v>
      </c>
      <c r="C425" s="20" t="s">
        <v>29</v>
      </c>
      <c r="D425" s="20">
        <v>6</v>
      </c>
      <c r="E425" s="20" t="s">
        <v>795</v>
      </c>
      <c r="F425" s="29">
        <f t="shared" si="39"/>
        <v>3485.08</v>
      </c>
      <c r="G425" s="60">
        <v>0</v>
      </c>
      <c r="H425" s="60">
        <v>309.12</v>
      </c>
      <c r="I425" s="60">
        <v>2057.8</v>
      </c>
      <c r="J425" s="60">
        <v>1118.16</v>
      </c>
      <c r="K425" s="38">
        <v>0</v>
      </c>
      <c r="L425" s="38">
        <v>0</v>
      </c>
      <c r="M425" s="47" t="e">
        <f>#REF!+#REF!+#REF!+#REF!</f>
        <v>#REF!</v>
      </c>
      <c r="N425" s="47"/>
      <c r="O425" s="51"/>
      <c r="P425" s="51"/>
      <c r="Q425" s="51"/>
      <c r="R425" s="51"/>
      <c r="S425" s="51"/>
      <c r="T425" s="51"/>
    </row>
    <row r="426" s="6" customFormat="1" ht="46" hidden="1" customHeight="1" spans="1:20">
      <c r="A426" s="53"/>
      <c r="B426" s="20"/>
      <c r="C426" s="20"/>
      <c r="D426" s="20"/>
      <c r="E426" s="20" t="s">
        <v>796</v>
      </c>
      <c r="F426" s="30"/>
      <c r="G426" s="60"/>
      <c r="H426" s="60"/>
      <c r="I426" s="60"/>
      <c r="J426" s="60"/>
      <c r="K426" s="38"/>
      <c r="L426" s="38"/>
      <c r="M426" s="48"/>
      <c r="N426" s="48"/>
      <c r="O426" s="51"/>
      <c r="P426" s="51"/>
      <c r="Q426" s="51"/>
      <c r="R426" s="51"/>
      <c r="S426" s="51"/>
      <c r="T426" s="51"/>
    </row>
    <row r="427" s="6" customFormat="1" ht="46" hidden="1" customHeight="1" spans="1:20">
      <c r="A427" s="53"/>
      <c r="B427" s="20"/>
      <c r="C427" s="20"/>
      <c r="D427" s="20"/>
      <c r="E427" s="20" t="s">
        <v>797</v>
      </c>
      <c r="F427" s="30"/>
      <c r="G427" s="60"/>
      <c r="H427" s="60"/>
      <c r="I427" s="60"/>
      <c r="J427" s="60"/>
      <c r="K427" s="38"/>
      <c r="L427" s="38"/>
      <c r="M427" s="48"/>
      <c r="N427" s="48"/>
      <c r="O427" s="51"/>
      <c r="P427" s="51"/>
      <c r="Q427" s="51"/>
      <c r="R427" s="51"/>
      <c r="S427" s="51"/>
      <c r="T427" s="51"/>
    </row>
    <row r="428" s="6" customFormat="1" ht="46" hidden="1" customHeight="1" spans="1:20">
      <c r="A428" s="53"/>
      <c r="B428" s="20"/>
      <c r="C428" s="20"/>
      <c r="D428" s="20"/>
      <c r="E428" s="20" t="s">
        <v>798</v>
      </c>
      <c r="F428" s="30"/>
      <c r="G428" s="60"/>
      <c r="H428" s="60"/>
      <c r="I428" s="60"/>
      <c r="J428" s="60"/>
      <c r="K428" s="38"/>
      <c r="L428" s="38"/>
      <c r="M428" s="48"/>
      <c r="N428" s="48"/>
      <c r="O428" s="51"/>
      <c r="P428" s="51"/>
      <c r="Q428" s="51"/>
      <c r="R428" s="51"/>
      <c r="S428" s="51"/>
      <c r="T428" s="51"/>
    </row>
    <row r="429" s="6" customFormat="1" ht="53" hidden="1" customHeight="1" spans="1:20">
      <c r="A429" s="53"/>
      <c r="B429" s="20"/>
      <c r="C429" s="20"/>
      <c r="D429" s="20"/>
      <c r="E429" s="20" t="s">
        <v>799</v>
      </c>
      <c r="F429" s="30"/>
      <c r="G429" s="60"/>
      <c r="H429" s="60"/>
      <c r="I429" s="60"/>
      <c r="J429" s="60"/>
      <c r="K429" s="38"/>
      <c r="L429" s="38"/>
      <c r="M429" s="48"/>
      <c r="N429" s="48"/>
      <c r="O429" s="51"/>
      <c r="P429" s="51"/>
      <c r="Q429" s="51"/>
      <c r="R429" s="51"/>
      <c r="S429" s="51"/>
      <c r="T429" s="51"/>
    </row>
    <row r="430" s="6" customFormat="1" ht="55" hidden="1" customHeight="1" spans="1:20">
      <c r="A430" s="53"/>
      <c r="B430" s="20"/>
      <c r="C430" s="20"/>
      <c r="D430" s="20"/>
      <c r="E430" s="20" t="s">
        <v>800</v>
      </c>
      <c r="F430" s="31"/>
      <c r="G430" s="60"/>
      <c r="H430" s="60"/>
      <c r="I430" s="60"/>
      <c r="J430" s="60"/>
      <c r="K430" s="38"/>
      <c r="L430" s="38"/>
      <c r="M430" s="49"/>
      <c r="N430" s="49"/>
      <c r="O430" s="51"/>
      <c r="P430" s="51"/>
      <c r="Q430" s="51"/>
      <c r="R430" s="51"/>
      <c r="S430" s="51"/>
      <c r="T430" s="51"/>
    </row>
    <row r="431" s="6" customFormat="1" ht="40" hidden="1" customHeight="1" spans="1:20">
      <c r="A431" s="53">
        <v>332</v>
      </c>
      <c r="B431" s="20" t="s">
        <v>801</v>
      </c>
      <c r="C431" s="20" t="s">
        <v>29</v>
      </c>
      <c r="D431" s="20">
        <v>2</v>
      </c>
      <c r="E431" s="20" t="s">
        <v>802</v>
      </c>
      <c r="F431" s="29">
        <f t="shared" ref="F431:F454" si="40">G431+H431+I431+J431</f>
        <v>134.63</v>
      </c>
      <c r="G431" s="20">
        <v>0</v>
      </c>
      <c r="H431" s="20">
        <v>0</v>
      </c>
      <c r="I431" s="20">
        <v>6.06</v>
      </c>
      <c r="J431" s="60">
        <v>128.57</v>
      </c>
      <c r="K431" s="38">
        <v>0</v>
      </c>
      <c r="L431" s="38">
        <v>0</v>
      </c>
      <c r="M431" s="47" t="e">
        <f>#REF!+#REF!+#REF!+#REF!</f>
        <v>#REF!</v>
      </c>
      <c r="N431" s="47"/>
      <c r="O431" s="51"/>
      <c r="P431" s="51"/>
      <c r="Q431" s="51"/>
      <c r="R431" s="51"/>
      <c r="S431" s="51"/>
      <c r="T431" s="51"/>
    </row>
    <row r="432" s="6" customFormat="1" ht="40" hidden="1" customHeight="1" spans="1:20">
      <c r="A432" s="53"/>
      <c r="B432" s="20"/>
      <c r="C432" s="20"/>
      <c r="D432" s="20"/>
      <c r="E432" s="20" t="s">
        <v>803</v>
      </c>
      <c r="F432" s="31"/>
      <c r="G432" s="20"/>
      <c r="H432" s="20"/>
      <c r="I432" s="20"/>
      <c r="J432" s="60"/>
      <c r="K432" s="38"/>
      <c r="L432" s="38"/>
      <c r="M432" s="49"/>
      <c r="N432" s="49"/>
      <c r="O432" s="51"/>
      <c r="P432" s="51"/>
      <c r="Q432" s="51"/>
      <c r="R432" s="51"/>
      <c r="S432" s="51"/>
      <c r="T432" s="51"/>
    </row>
    <row r="433" s="6" customFormat="1" ht="40" hidden="1" customHeight="1" spans="1:20">
      <c r="A433" s="53">
        <v>333</v>
      </c>
      <c r="B433" s="20" t="s">
        <v>804</v>
      </c>
      <c r="C433" s="20" t="s">
        <v>29</v>
      </c>
      <c r="D433" s="20">
        <v>2</v>
      </c>
      <c r="E433" s="20" t="s">
        <v>805</v>
      </c>
      <c r="F433" s="29">
        <f t="shared" si="40"/>
        <v>3522.24</v>
      </c>
      <c r="G433" s="60">
        <v>0</v>
      </c>
      <c r="H433" s="60">
        <v>2977.05</v>
      </c>
      <c r="I433" s="60">
        <v>8.49</v>
      </c>
      <c r="J433" s="60">
        <f>536.71-0.01</f>
        <v>536.7</v>
      </c>
      <c r="K433" s="38">
        <v>0</v>
      </c>
      <c r="L433" s="38">
        <v>0</v>
      </c>
      <c r="M433" s="47" t="e">
        <f>#REF!+#REF!+#REF!+#REF!</f>
        <v>#REF!</v>
      </c>
      <c r="N433" s="47"/>
      <c r="O433" s="51"/>
      <c r="P433" s="51"/>
      <c r="Q433" s="51"/>
      <c r="R433" s="51"/>
      <c r="S433" s="51"/>
      <c r="T433" s="51"/>
    </row>
    <row r="434" s="6" customFormat="1" ht="40" hidden="1" customHeight="1" spans="1:20">
      <c r="A434" s="53"/>
      <c r="B434" s="20"/>
      <c r="C434" s="20"/>
      <c r="D434" s="20"/>
      <c r="E434" s="20" t="s">
        <v>806</v>
      </c>
      <c r="F434" s="31"/>
      <c r="G434" s="60"/>
      <c r="H434" s="60"/>
      <c r="I434" s="60"/>
      <c r="J434" s="60"/>
      <c r="K434" s="38"/>
      <c r="L434" s="38"/>
      <c r="M434" s="49"/>
      <c r="N434" s="49"/>
      <c r="O434" s="51"/>
      <c r="P434" s="51"/>
      <c r="Q434" s="51"/>
      <c r="R434" s="51"/>
      <c r="S434" s="51"/>
      <c r="T434" s="51"/>
    </row>
    <row r="435" s="5" customFormat="1" ht="54" hidden="1" spans="1:20">
      <c r="A435" s="53">
        <v>334</v>
      </c>
      <c r="B435" s="20" t="s">
        <v>807</v>
      </c>
      <c r="C435" s="20" t="s">
        <v>29</v>
      </c>
      <c r="D435" s="20">
        <v>1</v>
      </c>
      <c r="E435" s="20" t="s">
        <v>808</v>
      </c>
      <c r="F435" s="27">
        <f t="shared" si="40"/>
        <v>102.99</v>
      </c>
      <c r="G435" s="20">
        <v>0</v>
      </c>
      <c r="H435" s="20">
        <v>0</v>
      </c>
      <c r="I435" s="20">
        <v>2.3</v>
      </c>
      <c r="J435" s="20">
        <v>100.69</v>
      </c>
      <c r="K435" s="38">
        <v>0</v>
      </c>
      <c r="L435" s="38">
        <v>0</v>
      </c>
      <c r="M435" s="39" t="e">
        <f>#REF!+#REF!+#REF!+#REF!</f>
        <v>#REF!</v>
      </c>
      <c r="N435" s="39"/>
      <c r="O435" s="51"/>
      <c r="P435" s="51"/>
      <c r="Q435" s="51"/>
      <c r="R435" s="51"/>
      <c r="S435" s="51"/>
      <c r="T435" s="51"/>
    </row>
    <row r="436" s="5" customFormat="1" ht="40.5" hidden="1" spans="1:20">
      <c r="A436" s="53">
        <v>335</v>
      </c>
      <c r="B436" s="20" t="s">
        <v>809</v>
      </c>
      <c r="C436" s="20" t="s">
        <v>29</v>
      </c>
      <c r="D436" s="20">
        <v>1</v>
      </c>
      <c r="E436" s="20" t="s">
        <v>810</v>
      </c>
      <c r="F436" s="27">
        <f t="shared" si="40"/>
        <v>2681.6</v>
      </c>
      <c r="G436" s="59">
        <v>1719</v>
      </c>
      <c r="H436" s="59">
        <v>962.6</v>
      </c>
      <c r="I436" s="59">
        <v>0</v>
      </c>
      <c r="J436" s="59">
        <v>0</v>
      </c>
      <c r="K436" s="38">
        <v>0</v>
      </c>
      <c r="L436" s="38">
        <v>0</v>
      </c>
      <c r="M436" s="39" t="e">
        <f>#REF!+#REF!+#REF!+#REF!</f>
        <v>#REF!</v>
      </c>
      <c r="N436" s="39"/>
      <c r="O436" s="51"/>
      <c r="P436" s="51"/>
      <c r="Q436" s="51"/>
      <c r="R436" s="51"/>
      <c r="S436" s="51"/>
      <c r="T436" s="51"/>
    </row>
    <row r="437" s="5" customFormat="1" ht="46" hidden="1" customHeight="1" spans="1:20">
      <c r="A437" s="53">
        <v>336</v>
      </c>
      <c r="B437" s="20" t="s">
        <v>811</v>
      </c>
      <c r="C437" s="20" t="s">
        <v>29</v>
      </c>
      <c r="D437" s="20">
        <v>1</v>
      </c>
      <c r="E437" s="20" t="s">
        <v>812</v>
      </c>
      <c r="F437" s="27">
        <f t="shared" si="40"/>
        <v>184.24</v>
      </c>
      <c r="G437" s="59">
        <v>0</v>
      </c>
      <c r="H437" s="59">
        <v>0</v>
      </c>
      <c r="I437" s="59">
        <v>184.24</v>
      </c>
      <c r="J437" s="59">
        <v>0</v>
      </c>
      <c r="K437" s="38">
        <v>0</v>
      </c>
      <c r="L437" s="38">
        <v>0</v>
      </c>
      <c r="M437" s="39" t="e">
        <f>#REF!+#REF!+#REF!+#REF!</f>
        <v>#REF!</v>
      </c>
      <c r="N437" s="39"/>
      <c r="O437" s="51"/>
      <c r="P437" s="51"/>
      <c r="Q437" s="51"/>
      <c r="R437" s="51"/>
      <c r="S437" s="51"/>
      <c r="T437" s="51"/>
    </row>
    <row r="438" s="5" customFormat="1" ht="54" hidden="1" spans="1:20">
      <c r="A438" s="53">
        <v>337</v>
      </c>
      <c r="B438" s="20" t="s">
        <v>813</v>
      </c>
      <c r="C438" s="20" t="s">
        <v>72</v>
      </c>
      <c r="D438" s="20">
        <v>1</v>
      </c>
      <c r="E438" s="20" t="s">
        <v>814</v>
      </c>
      <c r="F438" s="27">
        <f t="shared" si="40"/>
        <v>178.68</v>
      </c>
      <c r="G438" s="20">
        <v>0</v>
      </c>
      <c r="H438" s="59">
        <v>54</v>
      </c>
      <c r="I438" s="20">
        <v>0</v>
      </c>
      <c r="J438" s="20">
        <v>124.68</v>
      </c>
      <c r="K438" s="38">
        <v>0</v>
      </c>
      <c r="L438" s="38">
        <v>0</v>
      </c>
      <c r="M438" s="39" t="e">
        <f>#REF!+#REF!+#REF!+#REF!</f>
        <v>#REF!</v>
      </c>
      <c r="N438" s="39"/>
      <c r="O438" s="51"/>
      <c r="P438" s="51"/>
      <c r="Q438" s="51"/>
      <c r="R438" s="51"/>
      <c r="S438" s="51"/>
      <c r="T438" s="51"/>
    </row>
    <row r="439" s="5" customFormat="1" ht="40.5" hidden="1" spans="1:20">
      <c r="A439" s="53">
        <v>338</v>
      </c>
      <c r="B439" s="20" t="s">
        <v>815</v>
      </c>
      <c r="C439" s="20" t="s">
        <v>29</v>
      </c>
      <c r="D439" s="20">
        <v>1</v>
      </c>
      <c r="E439" s="20" t="s">
        <v>816</v>
      </c>
      <c r="F439" s="27">
        <f t="shared" si="40"/>
        <v>269.81</v>
      </c>
      <c r="G439" s="20">
        <v>0</v>
      </c>
      <c r="H439" s="20">
        <v>0</v>
      </c>
      <c r="I439" s="20">
        <f>262.77-88.49</f>
        <v>174.28</v>
      </c>
      <c r="J439" s="20">
        <v>95.53</v>
      </c>
      <c r="K439" s="38">
        <v>0</v>
      </c>
      <c r="L439" s="38">
        <v>0</v>
      </c>
      <c r="M439" s="39" t="e">
        <f>#REF!+#REF!+#REF!+#REF!</f>
        <v>#REF!</v>
      </c>
      <c r="N439" s="39"/>
      <c r="O439" s="51"/>
      <c r="P439" s="51"/>
      <c r="Q439" s="51"/>
      <c r="R439" s="51"/>
      <c r="S439" s="51"/>
      <c r="T439" s="51"/>
    </row>
    <row r="440" s="5" customFormat="1" ht="40.5" hidden="1" spans="1:20">
      <c r="A440" s="53">
        <v>339</v>
      </c>
      <c r="B440" s="20" t="s">
        <v>817</v>
      </c>
      <c r="C440" s="20" t="s">
        <v>29</v>
      </c>
      <c r="D440" s="20">
        <v>1</v>
      </c>
      <c r="E440" s="20" t="s">
        <v>818</v>
      </c>
      <c r="F440" s="27">
        <f t="shared" si="40"/>
        <v>1172.35</v>
      </c>
      <c r="G440" s="20">
        <v>0</v>
      </c>
      <c r="H440" s="20">
        <v>1008.73</v>
      </c>
      <c r="I440" s="20">
        <v>163.62</v>
      </c>
      <c r="J440" s="20">
        <v>0</v>
      </c>
      <c r="K440" s="38">
        <v>0</v>
      </c>
      <c r="L440" s="38">
        <v>0</v>
      </c>
      <c r="M440" s="39" t="e">
        <f>#REF!+#REF!+#REF!+#REF!</f>
        <v>#REF!</v>
      </c>
      <c r="N440" s="38" t="s">
        <v>606</v>
      </c>
      <c r="O440" s="51"/>
      <c r="P440" s="51"/>
      <c r="Q440" s="51"/>
      <c r="R440" s="51"/>
      <c r="S440" s="51"/>
      <c r="T440" s="51"/>
    </row>
    <row r="441" s="5" customFormat="1" ht="42" hidden="1" customHeight="1" spans="1:20">
      <c r="A441" s="53">
        <v>340</v>
      </c>
      <c r="B441" s="20" t="s">
        <v>819</v>
      </c>
      <c r="C441" s="20" t="s">
        <v>29</v>
      </c>
      <c r="D441" s="20">
        <v>1</v>
      </c>
      <c r="E441" s="61" t="s">
        <v>820</v>
      </c>
      <c r="F441" s="27">
        <f t="shared" si="40"/>
        <v>172.79</v>
      </c>
      <c r="G441" s="20">
        <v>0</v>
      </c>
      <c r="H441" s="20">
        <v>0</v>
      </c>
      <c r="I441" s="20">
        <v>172.79</v>
      </c>
      <c r="J441" s="20">
        <v>0</v>
      </c>
      <c r="K441" s="38">
        <v>0</v>
      </c>
      <c r="L441" s="38">
        <v>0</v>
      </c>
      <c r="M441" s="39" t="e">
        <f>#REF!+#REF!+#REF!+#REF!</f>
        <v>#REF!</v>
      </c>
      <c r="N441" s="39"/>
      <c r="O441" s="51"/>
      <c r="P441" s="51"/>
      <c r="Q441" s="51"/>
      <c r="R441" s="51"/>
      <c r="S441" s="51"/>
      <c r="T441" s="51"/>
    </row>
    <row r="442" s="5" customFormat="1" ht="40.5" hidden="1" spans="1:20">
      <c r="A442" s="53">
        <v>341</v>
      </c>
      <c r="B442" s="20" t="s">
        <v>821</v>
      </c>
      <c r="C442" s="20" t="s">
        <v>29</v>
      </c>
      <c r="D442" s="20">
        <v>1</v>
      </c>
      <c r="E442" s="20" t="s">
        <v>822</v>
      </c>
      <c r="F442" s="27">
        <f t="shared" si="40"/>
        <v>100.67</v>
      </c>
      <c r="G442" s="20">
        <v>0</v>
      </c>
      <c r="H442" s="20">
        <v>0</v>
      </c>
      <c r="I442" s="20">
        <v>100.67</v>
      </c>
      <c r="J442" s="20">
        <v>0</v>
      </c>
      <c r="K442" s="38">
        <v>0</v>
      </c>
      <c r="L442" s="38">
        <v>0</v>
      </c>
      <c r="M442" s="39" t="e">
        <f>#REF!+#REF!+#REF!+#REF!</f>
        <v>#REF!</v>
      </c>
      <c r="N442" s="38" t="s">
        <v>606</v>
      </c>
      <c r="O442" s="51"/>
      <c r="P442" s="51"/>
      <c r="Q442" s="51"/>
      <c r="R442" s="51"/>
      <c r="S442" s="51"/>
      <c r="T442" s="51"/>
    </row>
    <row r="443" s="5" customFormat="1" ht="40.5" hidden="1" spans="1:20">
      <c r="A443" s="53">
        <v>342</v>
      </c>
      <c r="B443" s="20" t="s">
        <v>823</v>
      </c>
      <c r="C443" s="20" t="s">
        <v>29</v>
      </c>
      <c r="D443" s="20">
        <v>1</v>
      </c>
      <c r="E443" s="20" t="s">
        <v>824</v>
      </c>
      <c r="F443" s="27">
        <f t="shared" si="40"/>
        <v>2018.16</v>
      </c>
      <c r="G443" s="20">
        <v>0</v>
      </c>
      <c r="H443" s="20">
        <v>1961.02</v>
      </c>
      <c r="I443" s="20">
        <f>97.69-40.55</f>
        <v>57.14</v>
      </c>
      <c r="J443" s="20">
        <v>0</v>
      </c>
      <c r="K443" s="38">
        <v>0</v>
      </c>
      <c r="L443" s="38">
        <v>0</v>
      </c>
      <c r="M443" s="39" t="e">
        <f>#REF!+#REF!+#REF!+#REF!</f>
        <v>#REF!</v>
      </c>
      <c r="N443" s="39"/>
      <c r="O443" s="51"/>
      <c r="P443" s="51"/>
      <c r="Q443" s="51"/>
      <c r="R443" s="51"/>
      <c r="S443" s="51"/>
      <c r="T443" s="51"/>
    </row>
    <row r="444" s="5" customFormat="1" ht="27" hidden="1" spans="1:20">
      <c r="A444" s="53">
        <v>343</v>
      </c>
      <c r="B444" s="20" t="s">
        <v>825</v>
      </c>
      <c r="C444" s="20" t="s">
        <v>29</v>
      </c>
      <c r="D444" s="20">
        <v>1</v>
      </c>
      <c r="E444" s="20" t="s">
        <v>826</v>
      </c>
      <c r="F444" s="27">
        <f t="shared" si="40"/>
        <v>2607.03</v>
      </c>
      <c r="G444" s="20">
        <v>0</v>
      </c>
      <c r="H444" s="59">
        <v>2191.6</v>
      </c>
      <c r="I444" s="20">
        <v>2.29</v>
      </c>
      <c r="J444" s="20">
        <v>413.14</v>
      </c>
      <c r="K444" s="38">
        <v>0</v>
      </c>
      <c r="L444" s="38">
        <v>0</v>
      </c>
      <c r="M444" s="39" t="e">
        <f>#REF!+#REF!+#REF!+#REF!</f>
        <v>#REF!</v>
      </c>
      <c r="N444" s="39"/>
      <c r="O444" s="51"/>
      <c r="P444" s="51"/>
      <c r="Q444" s="51"/>
      <c r="R444" s="51"/>
      <c r="S444" s="51"/>
      <c r="T444" s="51"/>
    </row>
    <row r="445" s="5" customFormat="1" ht="42" hidden="1" customHeight="1" spans="1:20">
      <c r="A445" s="53">
        <v>344</v>
      </c>
      <c r="B445" s="20" t="s">
        <v>827</v>
      </c>
      <c r="C445" s="20" t="s">
        <v>29</v>
      </c>
      <c r="D445" s="20">
        <v>1</v>
      </c>
      <c r="E445" s="20" t="s">
        <v>828</v>
      </c>
      <c r="F445" s="27">
        <f t="shared" si="40"/>
        <v>657.59</v>
      </c>
      <c r="G445" s="20">
        <v>0</v>
      </c>
      <c r="H445" s="20">
        <v>619.11</v>
      </c>
      <c r="I445" s="20">
        <v>38.48</v>
      </c>
      <c r="J445" s="20">
        <v>0</v>
      </c>
      <c r="K445" s="38">
        <v>0</v>
      </c>
      <c r="L445" s="38">
        <v>0</v>
      </c>
      <c r="M445" s="39" t="e">
        <f>#REF!+#REF!+#REF!+#REF!</f>
        <v>#REF!</v>
      </c>
      <c r="N445" s="39"/>
      <c r="O445" s="51"/>
      <c r="P445" s="51"/>
      <c r="Q445" s="51"/>
      <c r="R445" s="51"/>
      <c r="S445" s="51"/>
      <c r="T445" s="51"/>
    </row>
    <row r="446" s="5" customFormat="1" ht="54" hidden="1" spans="1:20">
      <c r="A446" s="53">
        <v>345</v>
      </c>
      <c r="B446" s="20" t="s">
        <v>829</v>
      </c>
      <c r="C446" s="20" t="s">
        <v>29</v>
      </c>
      <c r="D446" s="20">
        <v>1</v>
      </c>
      <c r="E446" s="20" t="s">
        <v>830</v>
      </c>
      <c r="F446" s="27">
        <f t="shared" si="40"/>
        <v>128.2</v>
      </c>
      <c r="G446" s="62">
        <v>0</v>
      </c>
      <c r="H446" s="62">
        <v>0</v>
      </c>
      <c r="I446" s="62">
        <v>0</v>
      </c>
      <c r="J446" s="59">
        <v>128.2</v>
      </c>
      <c r="K446" s="38">
        <v>0</v>
      </c>
      <c r="L446" s="38">
        <v>0</v>
      </c>
      <c r="M446" s="39" t="e">
        <f>#REF!+#REF!+#REF!+#REF!</f>
        <v>#REF!</v>
      </c>
      <c r="N446" s="39"/>
      <c r="O446" s="51"/>
      <c r="P446" s="51"/>
      <c r="Q446" s="51"/>
      <c r="R446" s="51"/>
      <c r="S446" s="51"/>
      <c r="T446" s="51"/>
    </row>
    <row r="447" s="5" customFormat="1" ht="40.5" hidden="1" spans="1:20">
      <c r="A447" s="53">
        <v>346</v>
      </c>
      <c r="B447" s="20" t="s">
        <v>831</v>
      </c>
      <c r="C447" s="20" t="s">
        <v>29</v>
      </c>
      <c r="D447" s="20">
        <v>1</v>
      </c>
      <c r="E447" s="20" t="s">
        <v>832</v>
      </c>
      <c r="F447" s="27">
        <f t="shared" si="40"/>
        <v>381.2</v>
      </c>
      <c r="G447" s="20">
        <v>0</v>
      </c>
      <c r="H447" s="20">
        <v>0</v>
      </c>
      <c r="I447" s="20">
        <f>381.44-0.24</f>
        <v>381.2</v>
      </c>
      <c r="J447" s="20">
        <v>0</v>
      </c>
      <c r="K447" s="38">
        <v>0</v>
      </c>
      <c r="L447" s="38">
        <v>0</v>
      </c>
      <c r="M447" s="39" t="e">
        <f>#REF!+#REF!+#REF!+#REF!</f>
        <v>#REF!</v>
      </c>
      <c r="N447" s="39"/>
      <c r="O447" s="51"/>
      <c r="P447" s="51"/>
      <c r="Q447" s="51"/>
      <c r="R447" s="51"/>
      <c r="S447" s="51"/>
      <c r="T447" s="51"/>
    </row>
    <row r="448" s="5" customFormat="1" ht="64" hidden="1" customHeight="1" spans="1:20">
      <c r="A448" s="53">
        <v>347</v>
      </c>
      <c r="B448" s="20" t="s">
        <v>833</v>
      </c>
      <c r="C448" s="20" t="s">
        <v>29</v>
      </c>
      <c r="D448" s="20">
        <v>1</v>
      </c>
      <c r="E448" s="20" t="s">
        <v>834</v>
      </c>
      <c r="F448" s="27">
        <f t="shared" si="40"/>
        <v>258.26</v>
      </c>
      <c r="G448" s="20">
        <v>0</v>
      </c>
      <c r="H448" s="20">
        <v>0</v>
      </c>
      <c r="I448" s="20">
        <v>42.75</v>
      </c>
      <c r="J448" s="20">
        <v>215.51</v>
      </c>
      <c r="K448" s="38">
        <v>0</v>
      </c>
      <c r="L448" s="38">
        <v>0</v>
      </c>
      <c r="M448" s="39" t="e">
        <f>#REF!+#REF!+#REF!+#REF!</f>
        <v>#REF!</v>
      </c>
      <c r="N448" s="39"/>
      <c r="O448" s="51"/>
      <c r="P448" s="51"/>
      <c r="Q448" s="51"/>
      <c r="R448" s="51"/>
      <c r="S448" s="51"/>
      <c r="T448" s="51"/>
    </row>
    <row r="449" s="5" customFormat="1" ht="67" hidden="1" customHeight="1" spans="1:20">
      <c r="A449" s="53">
        <v>348</v>
      </c>
      <c r="B449" s="20" t="s">
        <v>835</v>
      </c>
      <c r="C449" s="20" t="s">
        <v>29</v>
      </c>
      <c r="D449" s="20">
        <v>1</v>
      </c>
      <c r="E449" s="20" t="s">
        <v>836</v>
      </c>
      <c r="F449" s="27">
        <f t="shared" si="40"/>
        <v>682.07</v>
      </c>
      <c r="G449" s="62">
        <v>0</v>
      </c>
      <c r="H449" s="59">
        <v>280.43</v>
      </c>
      <c r="I449" s="59">
        <v>180.83</v>
      </c>
      <c r="J449" s="59">
        <v>220.81</v>
      </c>
      <c r="K449" s="38">
        <v>0</v>
      </c>
      <c r="L449" s="38">
        <v>0</v>
      </c>
      <c r="M449" s="39" t="e">
        <f>#REF!+#REF!+#REF!+#REF!</f>
        <v>#REF!</v>
      </c>
      <c r="N449" s="39"/>
      <c r="O449" s="51"/>
      <c r="P449" s="51"/>
      <c r="Q449" s="51"/>
      <c r="R449" s="51"/>
      <c r="S449" s="51"/>
      <c r="T449" s="51"/>
    </row>
    <row r="450" s="5" customFormat="1" ht="64" hidden="1" customHeight="1" spans="1:20">
      <c r="A450" s="53">
        <v>349</v>
      </c>
      <c r="B450" s="20" t="s">
        <v>837</v>
      </c>
      <c r="C450" s="20" t="s">
        <v>29</v>
      </c>
      <c r="D450" s="20">
        <v>1</v>
      </c>
      <c r="E450" s="20" t="s">
        <v>838</v>
      </c>
      <c r="F450" s="27">
        <f t="shared" si="40"/>
        <v>125.81</v>
      </c>
      <c r="G450" s="20">
        <v>0</v>
      </c>
      <c r="H450" s="20">
        <v>0</v>
      </c>
      <c r="I450" s="20">
        <v>16.98</v>
      </c>
      <c r="J450" s="20">
        <v>108.83</v>
      </c>
      <c r="K450" s="38">
        <v>0</v>
      </c>
      <c r="L450" s="38">
        <v>0</v>
      </c>
      <c r="M450" s="39" t="e">
        <f>#REF!+#REF!+#REF!+#REF!</f>
        <v>#REF!</v>
      </c>
      <c r="N450" s="39"/>
      <c r="O450" s="51"/>
      <c r="P450" s="51"/>
      <c r="Q450" s="51"/>
      <c r="R450" s="51"/>
      <c r="S450" s="51"/>
      <c r="T450" s="51"/>
    </row>
    <row r="451" s="5" customFormat="1" ht="67" hidden="1" customHeight="1" spans="1:20">
      <c r="A451" s="53">
        <v>350</v>
      </c>
      <c r="B451" s="20" t="s">
        <v>839</v>
      </c>
      <c r="C451" s="20" t="s">
        <v>29</v>
      </c>
      <c r="D451" s="20">
        <v>1</v>
      </c>
      <c r="E451" s="20" t="s">
        <v>840</v>
      </c>
      <c r="F451" s="27">
        <f t="shared" si="40"/>
        <v>878.22</v>
      </c>
      <c r="G451" s="60">
        <v>0</v>
      </c>
      <c r="H451" s="60">
        <v>0</v>
      </c>
      <c r="I451" s="60">
        <v>5.92</v>
      </c>
      <c r="J451" s="60">
        <v>872.3</v>
      </c>
      <c r="K451" s="38">
        <v>0</v>
      </c>
      <c r="L451" s="38">
        <v>0</v>
      </c>
      <c r="M451" s="39" t="e">
        <f>#REF!+#REF!+#REF!+#REF!</f>
        <v>#REF!</v>
      </c>
      <c r="N451" s="39"/>
      <c r="O451" s="51"/>
      <c r="P451" s="51"/>
      <c r="Q451" s="51"/>
      <c r="R451" s="51"/>
      <c r="S451" s="51"/>
      <c r="T451" s="51"/>
    </row>
    <row r="452" s="5" customFormat="1" ht="40.5" hidden="1" spans="1:20">
      <c r="A452" s="53">
        <v>351</v>
      </c>
      <c r="B452" s="20" t="s">
        <v>841</v>
      </c>
      <c r="C452" s="20" t="s">
        <v>29</v>
      </c>
      <c r="D452" s="20">
        <v>1</v>
      </c>
      <c r="E452" s="20" t="s">
        <v>842</v>
      </c>
      <c r="F452" s="27">
        <f t="shared" si="40"/>
        <v>3414.07</v>
      </c>
      <c r="G452" s="20">
        <v>0</v>
      </c>
      <c r="H452" s="20">
        <v>2991.09</v>
      </c>
      <c r="I452" s="20">
        <v>0</v>
      </c>
      <c r="J452" s="20">
        <v>422.98</v>
      </c>
      <c r="K452" s="38">
        <v>0</v>
      </c>
      <c r="L452" s="38">
        <v>0</v>
      </c>
      <c r="M452" s="39" t="e">
        <f>#REF!+#REF!+#REF!+#REF!</f>
        <v>#REF!</v>
      </c>
      <c r="N452" s="39"/>
      <c r="O452" s="51"/>
      <c r="P452" s="51"/>
      <c r="Q452" s="51"/>
      <c r="R452" s="51"/>
      <c r="S452" s="51"/>
      <c r="T452" s="51"/>
    </row>
    <row r="453" s="5" customFormat="1" ht="74" hidden="1" customHeight="1" spans="1:20">
      <c r="A453" s="53">
        <v>352</v>
      </c>
      <c r="B453" s="20" t="s">
        <v>843</v>
      </c>
      <c r="C453" s="20" t="s">
        <v>29</v>
      </c>
      <c r="D453" s="20">
        <v>1</v>
      </c>
      <c r="E453" s="20" t="s">
        <v>844</v>
      </c>
      <c r="F453" s="27">
        <f t="shared" si="40"/>
        <v>296.1</v>
      </c>
      <c r="G453" s="20">
        <v>0</v>
      </c>
      <c r="H453" s="20">
        <v>0</v>
      </c>
      <c r="I453" s="59">
        <v>296.1</v>
      </c>
      <c r="J453" s="20">
        <v>0</v>
      </c>
      <c r="K453" s="38">
        <v>0</v>
      </c>
      <c r="L453" s="38">
        <v>0</v>
      </c>
      <c r="M453" s="39" t="e">
        <f>#REF!+#REF!+#REF!+#REF!</f>
        <v>#REF!</v>
      </c>
      <c r="N453" s="39"/>
      <c r="O453" s="51"/>
      <c r="P453" s="51"/>
      <c r="Q453" s="51"/>
      <c r="R453" s="51"/>
      <c r="S453" s="51"/>
      <c r="T453" s="51"/>
    </row>
    <row r="454" s="6" customFormat="1" ht="48" hidden="1" customHeight="1" spans="1:20">
      <c r="A454" s="53">
        <v>353</v>
      </c>
      <c r="B454" s="20" t="s">
        <v>845</v>
      </c>
      <c r="C454" s="20" t="s">
        <v>29</v>
      </c>
      <c r="D454" s="20">
        <v>2</v>
      </c>
      <c r="E454" s="20" t="s">
        <v>846</v>
      </c>
      <c r="F454" s="29">
        <f t="shared" si="40"/>
        <v>1044.16</v>
      </c>
      <c r="G454" s="20">
        <v>0</v>
      </c>
      <c r="H454" s="20">
        <v>0</v>
      </c>
      <c r="I454" s="20">
        <v>1044.16</v>
      </c>
      <c r="J454" s="20"/>
      <c r="K454" s="38">
        <v>0</v>
      </c>
      <c r="L454" s="38">
        <v>0</v>
      </c>
      <c r="M454" s="47" t="e">
        <f>#REF!+#REF!+#REF!+#REF!</f>
        <v>#REF!</v>
      </c>
      <c r="N454" s="47"/>
      <c r="O454" s="51"/>
      <c r="P454" s="51"/>
      <c r="Q454" s="51"/>
      <c r="R454" s="51"/>
      <c r="S454" s="51"/>
      <c r="T454" s="51"/>
    </row>
    <row r="455" s="6" customFormat="1" ht="60" hidden="1" customHeight="1" spans="1:20">
      <c r="A455" s="53"/>
      <c r="B455" s="20"/>
      <c r="C455" s="20"/>
      <c r="D455" s="20"/>
      <c r="E455" s="20" t="s">
        <v>847</v>
      </c>
      <c r="F455" s="31"/>
      <c r="G455" s="20"/>
      <c r="H455" s="20"/>
      <c r="I455" s="20"/>
      <c r="J455" s="20"/>
      <c r="K455" s="38"/>
      <c r="L455" s="38"/>
      <c r="M455" s="49"/>
      <c r="N455" s="49"/>
      <c r="O455" s="51"/>
      <c r="P455" s="51"/>
      <c r="Q455" s="51"/>
      <c r="R455" s="51"/>
      <c r="S455" s="51"/>
      <c r="T455" s="51"/>
    </row>
    <row r="456" s="5" customFormat="1" ht="67" hidden="1" customHeight="1" spans="1:20">
      <c r="A456" s="53">
        <v>354</v>
      </c>
      <c r="B456" s="20" t="s">
        <v>848</v>
      </c>
      <c r="C456" s="20" t="s">
        <v>29</v>
      </c>
      <c r="D456" s="20">
        <v>1</v>
      </c>
      <c r="E456" s="20" t="s">
        <v>849</v>
      </c>
      <c r="F456" s="27">
        <f t="shared" ref="F456:F476" si="41">G456+H456+I456+J456</f>
        <v>102.77</v>
      </c>
      <c r="G456" s="20">
        <v>0</v>
      </c>
      <c r="H456" s="20">
        <v>0</v>
      </c>
      <c r="I456" s="20">
        <v>102.77</v>
      </c>
      <c r="J456" s="20">
        <v>0</v>
      </c>
      <c r="K456" s="38">
        <v>0</v>
      </c>
      <c r="L456" s="38">
        <v>0</v>
      </c>
      <c r="M456" s="39" t="e">
        <f>#REF!+#REF!+#REF!+#REF!</f>
        <v>#REF!</v>
      </c>
      <c r="N456" s="39"/>
      <c r="O456" s="51"/>
      <c r="P456" s="51"/>
      <c r="Q456" s="51"/>
      <c r="R456" s="51"/>
      <c r="S456" s="51"/>
      <c r="T456" s="51"/>
    </row>
    <row r="457" s="5" customFormat="1" ht="40.5" hidden="1" spans="1:20">
      <c r="A457" s="53">
        <v>355</v>
      </c>
      <c r="B457" s="20" t="s">
        <v>850</v>
      </c>
      <c r="C457" s="20" t="s">
        <v>29</v>
      </c>
      <c r="D457" s="20">
        <v>1</v>
      </c>
      <c r="E457" s="20" t="s">
        <v>851</v>
      </c>
      <c r="F457" s="27">
        <f t="shared" si="41"/>
        <v>2038.06</v>
      </c>
      <c r="G457" s="20">
        <v>0</v>
      </c>
      <c r="H457" s="20">
        <v>2026.21</v>
      </c>
      <c r="I457" s="20">
        <v>11.85</v>
      </c>
      <c r="J457" s="20">
        <v>0</v>
      </c>
      <c r="K457" s="38">
        <v>0</v>
      </c>
      <c r="L457" s="38">
        <v>0</v>
      </c>
      <c r="M457" s="39" t="e">
        <f>#REF!+#REF!+#REF!+#REF!</f>
        <v>#REF!</v>
      </c>
      <c r="N457" s="39"/>
      <c r="O457" s="51"/>
      <c r="P457" s="51"/>
      <c r="Q457" s="51"/>
      <c r="R457" s="51"/>
      <c r="S457" s="51"/>
      <c r="T457" s="51"/>
    </row>
    <row r="458" s="5" customFormat="1" ht="40.5" hidden="1" spans="1:20">
      <c r="A458" s="53">
        <v>356</v>
      </c>
      <c r="B458" s="20" t="s">
        <v>852</v>
      </c>
      <c r="C458" s="20" t="s">
        <v>29</v>
      </c>
      <c r="D458" s="20">
        <v>1</v>
      </c>
      <c r="E458" s="20" t="s">
        <v>853</v>
      </c>
      <c r="F458" s="27">
        <f t="shared" si="41"/>
        <v>104.01</v>
      </c>
      <c r="G458" s="20">
        <v>0</v>
      </c>
      <c r="H458" s="20">
        <v>0</v>
      </c>
      <c r="I458" s="20">
        <v>104.01</v>
      </c>
      <c r="J458" s="20">
        <v>0</v>
      </c>
      <c r="K458" s="38">
        <v>0</v>
      </c>
      <c r="L458" s="38">
        <v>0</v>
      </c>
      <c r="M458" s="39" t="e">
        <f>#REF!+#REF!+#REF!+#REF!</f>
        <v>#REF!</v>
      </c>
      <c r="N458" s="39"/>
      <c r="O458" s="51"/>
      <c r="P458" s="51"/>
      <c r="Q458" s="51"/>
      <c r="R458" s="51"/>
      <c r="S458" s="51"/>
      <c r="T458" s="51"/>
    </row>
    <row r="459" s="5" customFormat="1" ht="40.5" hidden="1" spans="1:20">
      <c r="A459" s="53">
        <v>357</v>
      </c>
      <c r="B459" s="20" t="s">
        <v>854</v>
      </c>
      <c r="C459" s="20" t="s">
        <v>29</v>
      </c>
      <c r="D459" s="20">
        <v>1</v>
      </c>
      <c r="E459" s="20" t="s">
        <v>855</v>
      </c>
      <c r="F459" s="27">
        <f t="shared" si="41"/>
        <v>1020.33</v>
      </c>
      <c r="G459" s="20">
        <v>0</v>
      </c>
      <c r="H459" s="20">
        <v>287.84</v>
      </c>
      <c r="I459" s="20">
        <v>305.27</v>
      </c>
      <c r="J459" s="20">
        <v>427.22</v>
      </c>
      <c r="K459" s="38">
        <v>0</v>
      </c>
      <c r="L459" s="38">
        <v>0</v>
      </c>
      <c r="M459" s="39" t="e">
        <f>#REF!+#REF!+#REF!+#REF!</f>
        <v>#REF!</v>
      </c>
      <c r="N459" s="39"/>
      <c r="O459" s="51"/>
      <c r="P459" s="51"/>
      <c r="Q459" s="51"/>
      <c r="R459" s="51"/>
      <c r="S459" s="51"/>
      <c r="T459" s="51"/>
    </row>
    <row r="460" s="5" customFormat="1" ht="40.5" hidden="1" spans="1:20">
      <c r="A460" s="53">
        <v>358</v>
      </c>
      <c r="B460" s="20" t="s">
        <v>856</v>
      </c>
      <c r="C460" s="20" t="s">
        <v>72</v>
      </c>
      <c r="D460" s="20">
        <v>1</v>
      </c>
      <c r="E460" s="20" t="s">
        <v>857</v>
      </c>
      <c r="F460" s="27">
        <f t="shared" si="41"/>
        <v>2031.49</v>
      </c>
      <c r="G460" s="20">
        <v>0</v>
      </c>
      <c r="H460" s="20">
        <v>2025.3</v>
      </c>
      <c r="I460" s="20">
        <v>6.19</v>
      </c>
      <c r="J460" s="20">
        <v>0</v>
      </c>
      <c r="K460" s="38">
        <v>0</v>
      </c>
      <c r="L460" s="38">
        <v>0</v>
      </c>
      <c r="M460" s="39" t="e">
        <f>#REF!+#REF!+#REF!+#REF!</f>
        <v>#REF!</v>
      </c>
      <c r="N460" s="39"/>
      <c r="O460" s="51"/>
      <c r="P460" s="51"/>
      <c r="Q460" s="51"/>
      <c r="R460" s="51"/>
      <c r="S460" s="51"/>
      <c r="T460" s="51"/>
    </row>
    <row r="461" s="5" customFormat="1" ht="40.5" hidden="1" spans="1:20">
      <c r="A461" s="53">
        <v>359</v>
      </c>
      <c r="B461" s="20" t="s">
        <v>858</v>
      </c>
      <c r="C461" s="20" t="s">
        <v>29</v>
      </c>
      <c r="D461" s="20">
        <v>1</v>
      </c>
      <c r="E461" s="20" t="s">
        <v>859</v>
      </c>
      <c r="F461" s="27">
        <f t="shared" si="41"/>
        <v>202.2</v>
      </c>
      <c r="G461" s="20">
        <v>0</v>
      </c>
      <c r="H461" s="20">
        <v>0</v>
      </c>
      <c r="I461" s="20">
        <v>202.2</v>
      </c>
      <c r="J461" s="20">
        <v>0</v>
      </c>
      <c r="K461" s="38">
        <v>0</v>
      </c>
      <c r="L461" s="38">
        <v>0</v>
      </c>
      <c r="M461" s="39" t="e">
        <f>#REF!+#REF!+#REF!+#REF!</f>
        <v>#REF!</v>
      </c>
      <c r="N461" s="39"/>
      <c r="O461" s="51"/>
      <c r="P461" s="51"/>
      <c r="Q461" s="51"/>
      <c r="R461" s="51"/>
      <c r="S461" s="51"/>
      <c r="T461" s="51"/>
    </row>
    <row r="462" s="5" customFormat="1" ht="53" hidden="1" customHeight="1" spans="1:20">
      <c r="A462" s="53">
        <v>360</v>
      </c>
      <c r="B462" s="20" t="s">
        <v>860</v>
      </c>
      <c r="C462" s="20" t="s">
        <v>29</v>
      </c>
      <c r="D462" s="20">
        <v>1</v>
      </c>
      <c r="E462" s="20" t="s">
        <v>861</v>
      </c>
      <c r="F462" s="27">
        <f t="shared" si="41"/>
        <v>8805.2</v>
      </c>
      <c r="G462" s="20">
        <v>0</v>
      </c>
      <c r="H462" s="20">
        <v>4734.21</v>
      </c>
      <c r="I462" s="20">
        <f>0+106.19</f>
        <v>106.19</v>
      </c>
      <c r="J462" s="20">
        <f>4070.99-106.19</f>
        <v>3964.8</v>
      </c>
      <c r="K462" s="38">
        <v>0</v>
      </c>
      <c r="L462" s="38">
        <v>0</v>
      </c>
      <c r="M462" s="39" t="e">
        <f>#REF!+#REF!+#REF!+#REF!</f>
        <v>#REF!</v>
      </c>
      <c r="N462" s="39"/>
      <c r="O462" s="51"/>
      <c r="P462" s="51"/>
      <c r="Q462" s="51"/>
      <c r="R462" s="51"/>
      <c r="S462" s="51"/>
      <c r="T462" s="51"/>
    </row>
    <row r="463" s="5" customFormat="1" ht="76" hidden="1" customHeight="1" spans="1:20">
      <c r="A463" s="53">
        <v>361</v>
      </c>
      <c r="B463" s="20" t="s">
        <v>862</v>
      </c>
      <c r="C463" s="20" t="s">
        <v>72</v>
      </c>
      <c r="D463" s="20">
        <v>1</v>
      </c>
      <c r="E463" s="20" t="s">
        <v>863</v>
      </c>
      <c r="F463" s="27">
        <f t="shared" si="41"/>
        <v>553.3</v>
      </c>
      <c r="G463" s="20">
        <v>0</v>
      </c>
      <c r="H463" s="20">
        <v>271.85</v>
      </c>
      <c r="I463" s="20">
        <v>281.45</v>
      </c>
      <c r="J463" s="20">
        <v>0</v>
      </c>
      <c r="K463" s="38">
        <v>0</v>
      </c>
      <c r="L463" s="38">
        <v>0</v>
      </c>
      <c r="M463" s="39" t="e">
        <f>#REF!+#REF!+#REF!+#REF!</f>
        <v>#REF!</v>
      </c>
      <c r="N463" s="39"/>
      <c r="O463" s="51"/>
      <c r="P463" s="51"/>
      <c r="Q463" s="51"/>
      <c r="R463" s="51"/>
      <c r="S463" s="51"/>
      <c r="T463" s="51"/>
    </row>
    <row r="464" s="5" customFormat="1" ht="119" hidden="1" customHeight="1" spans="1:20">
      <c r="A464" s="53">
        <v>362</v>
      </c>
      <c r="B464" s="20" t="s">
        <v>864</v>
      </c>
      <c r="C464" s="20" t="s">
        <v>29</v>
      </c>
      <c r="D464" s="20">
        <v>1</v>
      </c>
      <c r="E464" s="20" t="s">
        <v>865</v>
      </c>
      <c r="F464" s="27">
        <f t="shared" si="41"/>
        <v>7039.86</v>
      </c>
      <c r="G464" s="20">
        <v>0</v>
      </c>
      <c r="H464" s="20">
        <v>6077.69</v>
      </c>
      <c r="I464" s="20">
        <v>116.35</v>
      </c>
      <c r="J464" s="20">
        <v>845.82</v>
      </c>
      <c r="K464" s="38">
        <v>0</v>
      </c>
      <c r="L464" s="38">
        <v>0</v>
      </c>
      <c r="M464" s="39" t="e">
        <f>#REF!+#REF!+#REF!+#REF!</f>
        <v>#REF!</v>
      </c>
      <c r="N464" s="39"/>
      <c r="O464" s="51"/>
      <c r="P464" s="51"/>
      <c r="Q464" s="51"/>
      <c r="R464" s="51"/>
      <c r="S464" s="51"/>
      <c r="T464" s="51"/>
    </row>
    <row r="465" s="5" customFormat="1" ht="88" hidden="1" customHeight="1" spans="1:20">
      <c r="A465" s="53">
        <v>363</v>
      </c>
      <c r="B465" s="20" t="s">
        <v>866</v>
      </c>
      <c r="C465" s="20" t="s">
        <v>72</v>
      </c>
      <c r="D465" s="20">
        <v>1</v>
      </c>
      <c r="E465" s="20" t="s">
        <v>867</v>
      </c>
      <c r="F465" s="27">
        <f t="shared" si="41"/>
        <v>1065.83</v>
      </c>
      <c r="G465" s="20">
        <v>0</v>
      </c>
      <c r="H465" s="20">
        <v>1061.41</v>
      </c>
      <c r="I465" s="20">
        <v>4.42</v>
      </c>
      <c r="J465" s="20">
        <v>0</v>
      </c>
      <c r="K465" s="38">
        <v>0</v>
      </c>
      <c r="L465" s="38">
        <v>0</v>
      </c>
      <c r="M465" s="39" t="e">
        <f>#REF!+#REF!+#REF!+#REF!</f>
        <v>#REF!</v>
      </c>
      <c r="N465" s="39"/>
      <c r="O465" s="51"/>
      <c r="P465" s="51"/>
      <c r="Q465" s="51"/>
      <c r="R465" s="51"/>
      <c r="S465" s="51"/>
      <c r="T465" s="51"/>
    </row>
    <row r="466" s="5" customFormat="1" ht="40.5" hidden="1" spans="1:20">
      <c r="A466" s="53">
        <v>364</v>
      </c>
      <c r="B466" s="20" t="s">
        <v>868</v>
      </c>
      <c r="C466" s="20" t="s">
        <v>29</v>
      </c>
      <c r="D466" s="20">
        <v>1</v>
      </c>
      <c r="E466" s="20" t="s">
        <v>869</v>
      </c>
      <c r="F466" s="27">
        <f t="shared" si="41"/>
        <v>284.23</v>
      </c>
      <c r="G466" s="20">
        <v>0</v>
      </c>
      <c r="H466" s="20">
        <v>0</v>
      </c>
      <c r="I466" s="20">
        <v>0</v>
      </c>
      <c r="J466" s="20">
        <v>284.23</v>
      </c>
      <c r="K466" s="38">
        <v>0</v>
      </c>
      <c r="L466" s="38">
        <v>0</v>
      </c>
      <c r="M466" s="39" t="e">
        <f>#REF!+#REF!+#REF!+#REF!</f>
        <v>#REF!</v>
      </c>
      <c r="N466" s="39"/>
      <c r="O466" s="51"/>
      <c r="P466" s="51"/>
      <c r="Q466" s="51"/>
      <c r="R466" s="51"/>
      <c r="S466" s="51"/>
      <c r="T466" s="51"/>
    </row>
    <row r="467" s="5" customFormat="1" ht="54" hidden="1" spans="1:20">
      <c r="A467" s="53">
        <v>365</v>
      </c>
      <c r="B467" s="20" t="s">
        <v>870</v>
      </c>
      <c r="C467" s="20" t="s">
        <v>29</v>
      </c>
      <c r="D467" s="20">
        <v>1</v>
      </c>
      <c r="E467" s="20" t="s">
        <v>871</v>
      </c>
      <c r="F467" s="27">
        <f t="shared" si="41"/>
        <v>670.61</v>
      </c>
      <c r="G467" s="20">
        <v>0</v>
      </c>
      <c r="H467" s="20">
        <v>0</v>
      </c>
      <c r="I467" s="20">
        <v>670.61</v>
      </c>
      <c r="J467" s="20">
        <v>0</v>
      </c>
      <c r="K467" s="38">
        <v>0</v>
      </c>
      <c r="L467" s="38">
        <v>0</v>
      </c>
      <c r="M467" s="39" t="e">
        <f>#REF!+#REF!+#REF!+#REF!</f>
        <v>#REF!</v>
      </c>
      <c r="N467" s="39"/>
      <c r="O467" s="51"/>
      <c r="P467" s="51"/>
      <c r="Q467" s="51"/>
      <c r="R467" s="51"/>
      <c r="S467" s="51"/>
      <c r="T467" s="51"/>
    </row>
    <row r="468" s="5" customFormat="1" ht="40.5" hidden="1" spans="1:20">
      <c r="A468" s="53">
        <v>366</v>
      </c>
      <c r="B468" s="20" t="s">
        <v>872</v>
      </c>
      <c r="C468" s="20" t="s">
        <v>72</v>
      </c>
      <c r="D468" s="20">
        <v>1</v>
      </c>
      <c r="E468" s="20" t="s">
        <v>873</v>
      </c>
      <c r="F468" s="27">
        <f t="shared" si="41"/>
        <v>209.07</v>
      </c>
      <c r="G468" s="20">
        <v>0</v>
      </c>
      <c r="H468" s="20">
        <v>0</v>
      </c>
      <c r="I468" s="20">
        <v>209.07</v>
      </c>
      <c r="J468" s="20">
        <v>0</v>
      </c>
      <c r="K468" s="38">
        <v>0</v>
      </c>
      <c r="L468" s="38">
        <v>0</v>
      </c>
      <c r="M468" s="39" t="e">
        <f>#REF!+#REF!+#REF!+#REF!</f>
        <v>#REF!</v>
      </c>
      <c r="N468" s="39"/>
      <c r="O468" s="51"/>
      <c r="P468" s="51"/>
      <c r="Q468" s="51"/>
      <c r="R468" s="51"/>
      <c r="S468" s="51"/>
      <c r="T468" s="51"/>
    </row>
    <row r="469" s="5" customFormat="1" ht="27" hidden="1" spans="1:20">
      <c r="A469" s="53">
        <v>367</v>
      </c>
      <c r="B469" s="20" t="s">
        <v>874</v>
      </c>
      <c r="C469" s="20" t="s">
        <v>29</v>
      </c>
      <c r="D469" s="20">
        <v>1</v>
      </c>
      <c r="E469" s="20" t="s">
        <v>875</v>
      </c>
      <c r="F469" s="27">
        <f t="shared" si="41"/>
        <v>104.68</v>
      </c>
      <c r="G469" s="20">
        <v>0</v>
      </c>
      <c r="H469" s="20">
        <v>0</v>
      </c>
      <c r="I469" s="20">
        <v>0</v>
      </c>
      <c r="J469" s="20">
        <v>104.68</v>
      </c>
      <c r="K469" s="38">
        <v>0</v>
      </c>
      <c r="L469" s="38">
        <v>0</v>
      </c>
      <c r="M469" s="39" t="e">
        <f>#REF!+#REF!+#REF!+#REF!</f>
        <v>#REF!</v>
      </c>
      <c r="N469" s="39"/>
      <c r="O469" s="51"/>
      <c r="P469" s="51"/>
      <c r="Q469" s="51"/>
      <c r="R469" s="51"/>
      <c r="S469" s="51"/>
      <c r="T469" s="51"/>
    </row>
    <row r="470" s="5" customFormat="1" ht="84" hidden="1" customHeight="1" spans="1:20">
      <c r="A470" s="53">
        <v>368</v>
      </c>
      <c r="B470" s="20" t="s">
        <v>876</v>
      </c>
      <c r="C470" s="20" t="s">
        <v>29</v>
      </c>
      <c r="D470" s="20">
        <v>1</v>
      </c>
      <c r="E470" s="20" t="s">
        <v>877</v>
      </c>
      <c r="F470" s="27">
        <f t="shared" si="41"/>
        <v>283.73</v>
      </c>
      <c r="G470" s="20">
        <v>0</v>
      </c>
      <c r="H470" s="20">
        <v>0</v>
      </c>
      <c r="I470" s="20">
        <v>8.96</v>
      </c>
      <c r="J470" s="20">
        <v>274.77</v>
      </c>
      <c r="K470" s="38">
        <v>0</v>
      </c>
      <c r="L470" s="38">
        <v>0</v>
      </c>
      <c r="M470" s="39" t="e">
        <f>#REF!+#REF!+#REF!+#REF!</f>
        <v>#REF!</v>
      </c>
      <c r="N470" s="39"/>
      <c r="O470" s="51"/>
      <c r="P470" s="51"/>
      <c r="Q470" s="51"/>
      <c r="R470" s="51"/>
      <c r="S470" s="51"/>
      <c r="T470" s="51"/>
    </row>
    <row r="471" s="5" customFormat="1" ht="68" hidden="1" customHeight="1" spans="1:20">
      <c r="A471" s="53">
        <v>369</v>
      </c>
      <c r="B471" s="20" t="s">
        <v>878</v>
      </c>
      <c r="C471" s="20" t="s">
        <v>29</v>
      </c>
      <c r="D471" s="20">
        <v>1</v>
      </c>
      <c r="E471" s="20" t="s">
        <v>879</v>
      </c>
      <c r="F471" s="27">
        <f t="shared" si="41"/>
        <v>128.98</v>
      </c>
      <c r="G471" s="20">
        <v>0</v>
      </c>
      <c r="H471" s="20">
        <v>0</v>
      </c>
      <c r="I471" s="20">
        <v>128.98</v>
      </c>
      <c r="J471" s="20">
        <v>0</v>
      </c>
      <c r="K471" s="38">
        <v>0</v>
      </c>
      <c r="L471" s="38">
        <v>0</v>
      </c>
      <c r="M471" s="39" t="e">
        <f>#REF!+#REF!+#REF!+#REF!</f>
        <v>#REF!</v>
      </c>
      <c r="N471" s="39"/>
      <c r="O471" s="51"/>
      <c r="P471" s="51"/>
      <c r="Q471" s="51"/>
      <c r="R471" s="51"/>
      <c r="S471" s="51"/>
      <c r="T471" s="51"/>
    </row>
    <row r="472" s="5" customFormat="1" ht="59" hidden="1" customHeight="1" spans="1:20">
      <c r="A472" s="53">
        <v>370</v>
      </c>
      <c r="B472" s="20" t="s">
        <v>880</v>
      </c>
      <c r="C472" s="20" t="s">
        <v>29</v>
      </c>
      <c r="D472" s="20">
        <v>1</v>
      </c>
      <c r="E472" s="20" t="s">
        <v>881</v>
      </c>
      <c r="F472" s="27">
        <f t="shared" si="41"/>
        <v>160.35</v>
      </c>
      <c r="G472" s="20">
        <v>0</v>
      </c>
      <c r="H472" s="20">
        <v>0</v>
      </c>
      <c r="I472" s="20">
        <v>160.35</v>
      </c>
      <c r="J472" s="20">
        <v>0</v>
      </c>
      <c r="K472" s="38">
        <v>0</v>
      </c>
      <c r="L472" s="38">
        <v>0</v>
      </c>
      <c r="M472" s="39" t="e">
        <f>#REF!+#REF!+#REF!+#REF!</f>
        <v>#REF!</v>
      </c>
      <c r="N472" s="39"/>
      <c r="O472" s="51"/>
      <c r="P472" s="51"/>
      <c r="Q472" s="51"/>
      <c r="R472" s="51"/>
      <c r="S472" s="51"/>
      <c r="T472" s="51"/>
    </row>
    <row r="473" s="5" customFormat="1" ht="69" hidden="1" customHeight="1" spans="1:20">
      <c r="A473" s="53">
        <v>371</v>
      </c>
      <c r="B473" s="20" t="s">
        <v>882</v>
      </c>
      <c r="C473" s="20" t="s">
        <v>29</v>
      </c>
      <c r="D473" s="20">
        <v>1</v>
      </c>
      <c r="E473" s="20" t="s">
        <v>883</v>
      </c>
      <c r="F473" s="27">
        <f t="shared" si="41"/>
        <v>357.79</v>
      </c>
      <c r="G473" s="20">
        <v>0</v>
      </c>
      <c r="H473" s="20">
        <v>357.79</v>
      </c>
      <c r="I473" s="20">
        <v>0</v>
      </c>
      <c r="J473" s="20">
        <v>0</v>
      </c>
      <c r="K473" s="38">
        <v>0</v>
      </c>
      <c r="L473" s="38">
        <v>0</v>
      </c>
      <c r="M473" s="39" t="e">
        <f>#REF!+#REF!+#REF!+#REF!</f>
        <v>#REF!</v>
      </c>
      <c r="N473" s="39"/>
      <c r="O473" s="51"/>
      <c r="P473" s="51"/>
      <c r="Q473" s="51"/>
      <c r="R473" s="51"/>
      <c r="S473" s="51"/>
      <c r="T473" s="51"/>
    </row>
    <row r="474" s="5" customFormat="1" ht="54" hidden="1" spans="1:20">
      <c r="A474" s="53">
        <v>372</v>
      </c>
      <c r="B474" s="20" t="s">
        <v>884</v>
      </c>
      <c r="C474" s="20" t="s">
        <v>29</v>
      </c>
      <c r="D474" s="20">
        <v>1</v>
      </c>
      <c r="E474" s="20" t="s">
        <v>885</v>
      </c>
      <c r="F474" s="27">
        <f t="shared" si="41"/>
        <v>6246.89</v>
      </c>
      <c r="G474" s="20">
        <v>0</v>
      </c>
      <c r="H474" s="20">
        <v>6128.04</v>
      </c>
      <c r="I474" s="20">
        <v>118.85</v>
      </c>
      <c r="J474" s="20">
        <v>0</v>
      </c>
      <c r="K474" s="38">
        <v>0</v>
      </c>
      <c r="L474" s="38">
        <v>0</v>
      </c>
      <c r="M474" s="39" t="e">
        <f>#REF!+#REF!+#REF!+#REF!</f>
        <v>#REF!</v>
      </c>
      <c r="N474" s="39"/>
      <c r="O474" s="51"/>
      <c r="P474" s="51"/>
      <c r="Q474" s="51"/>
      <c r="R474" s="51"/>
      <c r="S474" s="51"/>
      <c r="T474" s="51"/>
    </row>
    <row r="475" s="5" customFormat="1" ht="40.5" hidden="1" spans="1:20">
      <c r="A475" s="53">
        <v>373</v>
      </c>
      <c r="B475" s="20" t="s">
        <v>886</v>
      </c>
      <c r="C475" s="20" t="s">
        <v>29</v>
      </c>
      <c r="D475" s="20">
        <v>1</v>
      </c>
      <c r="E475" s="20" t="s">
        <v>887</v>
      </c>
      <c r="F475" s="27">
        <f t="shared" si="41"/>
        <v>239.75</v>
      </c>
      <c r="G475" s="20">
        <v>0</v>
      </c>
      <c r="H475" s="20">
        <v>0</v>
      </c>
      <c r="I475" s="20">
        <v>0</v>
      </c>
      <c r="J475" s="20">
        <v>239.75</v>
      </c>
      <c r="K475" s="38">
        <v>0</v>
      </c>
      <c r="L475" s="38">
        <v>0</v>
      </c>
      <c r="M475" s="39" t="e">
        <f>#REF!+#REF!+#REF!+#REF!</f>
        <v>#REF!</v>
      </c>
      <c r="N475" s="39"/>
      <c r="O475" s="51"/>
      <c r="P475" s="51"/>
      <c r="Q475" s="51"/>
      <c r="R475" s="51"/>
      <c r="S475" s="51"/>
      <c r="T475" s="51"/>
    </row>
    <row r="476" s="6" customFormat="1" ht="39" hidden="1" customHeight="1" spans="1:20">
      <c r="A476" s="53">
        <v>374</v>
      </c>
      <c r="B476" s="20" t="s">
        <v>888</v>
      </c>
      <c r="C476" s="20" t="s">
        <v>29</v>
      </c>
      <c r="D476" s="20">
        <v>2</v>
      </c>
      <c r="E476" s="20" t="s">
        <v>889</v>
      </c>
      <c r="F476" s="29">
        <f t="shared" si="41"/>
        <v>2731.82</v>
      </c>
      <c r="G476" s="63">
        <v>0</v>
      </c>
      <c r="H476" s="63">
        <v>0</v>
      </c>
      <c r="I476" s="63">
        <v>0</v>
      </c>
      <c r="J476" s="60">
        <v>2731.82</v>
      </c>
      <c r="K476" s="38">
        <v>0</v>
      </c>
      <c r="L476" s="38">
        <v>0</v>
      </c>
      <c r="M476" s="47" t="e">
        <f>#REF!+#REF!+#REF!+#REF!</f>
        <v>#REF!</v>
      </c>
      <c r="N476" s="47"/>
      <c r="O476" s="51"/>
      <c r="P476" s="51"/>
      <c r="Q476" s="51"/>
      <c r="R476" s="51"/>
      <c r="S476" s="51"/>
      <c r="T476" s="51"/>
    </row>
    <row r="477" s="6" customFormat="1" ht="40" hidden="1" customHeight="1" spans="1:20">
      <c r="A477" s="53"/>
      <c r="B477" s="20"/>
      <c r="C477" s="20"/>
      <c r="D477" s="20"/>
      <c r="E477" s="20" t="s">
        <v>890</v>
      </c>
      <c r="F477" s="31"/>
      <c r="G477" s="60"/>
      <c r="H477" s="60"/>
      <c r="I477" s="60"/>
      <c r="J477" s="60"/>
      <c r="K477" s="38"/>
      <c r="L477" s="38"/>
      <c r="M477" s="49"/>
      <c r="N477" s="49"/>
      <c r="O477" s="51"/>
      <c r="P477" s="51"/>
      <c r="Q477" s="51"/>
      <c r="R477" s="51"/>
      <c r="S477" s="51"/>
      <c r="T477" s="51"/>
    </row>
    <row r="478" s="5" customFormat="1" ht="54" hidden="1" spans="1:20">
      <c r="A478" s="53">
        <v>375</v>
      </c>
      <c r="B478" s="20" t="s">
        <v>891</v>
      </c>
      <c r="C478" s="20" t="s">
        <v>29</v>
      </c>
      <c r="D478" s="20">
        <v>1</v>
      </c>
      <c r="E478" s="20" t="s">
        <v>892</v>
      </c>
      <c r="F478" s="27">
        <f t="shared" ref="F478:F482" si="42">G478+H478+I478+J478</f>
        <v>10150.83</v>
      </c>
      <c r="G478" s="20">
        <v>3207</v>
      </c>
      <c r="H478" s="20">
        <f>9956.39-3317.26</f>
        <v>6639.13</v>
      </c>
      <c r="I478" s="20">
        <f>319.66-14.6-0.36</f>
        <v>304.7</v>
      </c>
      <c r="J478" s="20">
        <v>0</v>
      </c>
      <c r="K478" s="38">
        <v>0</v>
      </c>
      <c r="L478" s="38">
        <v>0</v>
      </c>
      <c r="M478" s="39" t="e">
        <f>#REF!+#REF!+#REF!+#REF!</f>
        <v>#REF!</v>
      </c>
      <c r="N478" s="39"/>
      <c r="O478" s="51"/>
      <c r="P478" s="51"/>
      <c r="Q478" s="51"/>
      <c r="R478" s="51"/>
      <c r="S478" s="51"/>
      <c r="T478" s="51"/>
    </row>
    <row r="479" s="5" customFormat="1" ht="66" hidden="1" customHeight="1" spans="1:20">
      <c r="A479" s="53">
        <v>376</v>
      </c>
      <c r="B479" s="20" t="s">
        <v>893</v>
      </c>
      <c r="C479" s="20" t="s">
        <v>29</v>
      </c>
      <c r="D479" s="20">
        <v>1</v>
      </c>
      <c r="E479" s="20" t="s">
        <v>894</v>
      </c>
      <c r="F479" s="27">
        <f t="shared" si="42"/>
        <v>629.09</v>
      </c>
      <c r="G479" s="20">
        <v>0</v>
      </c>
      <c r="H479" s="20">
        <v>187.56</v>
      </c>
      <c r="I479" s="20">
        <v>396.08</v>
      </c>
      <c r="J479" s="20">
        <v>45.45</v>
      </c>
      <c r="K479" s="38">
        <v>0</v>
      </c>
      <c r="L479" s="38">
        <v>0</v>
      </c>
      <c r="M479" s="39" t="e">
        <f>#REF!+#REF!+#REF!+#REF!</f>
        <v>#REF!</v>
      </c>
      <c r="N479" s="39"/>
      <c r="O479" s="51"/>
      <c r="P479" s="51"/>
      <c r="Q479" s="51"/>
      <c r="R479" s="51"/>
      <c r="S479" s="51"/>
      <c r="T479" s="51"/>
    </row>
    <row r="480" s="5" customFormat="1" ht="71" hidden="1" customHeight="1" spans="1:20">
      <c r="A480" s="53">
        <v>377</v>
      </c>
      <c r="B480" s="20" t="s">
        <v>895</v>
      </c>
      <c r="C480" s="20" t="s">
        <v>29</v>
      </c>
      <c r="D480" s="20">
        <v>1</v>
      </c>
      <c r="E480" s="20" t="s">
        <v>896</v>
      </c>
      <c r="F480" s="27">
        <f t="shared" si="42"/>
        <v>1105.84</v>
      </c>
      <c r="G480" s="20">
        <v>0</v>
      </c>
      <c r="H480" s="20">
        <v>0</v>
      </c>
      <c r="I480" s="20">
        <v>69.22</v>
      </c>
      <c r="J480" s="20">
        <v>1036.62</v>
      </c>
      <c r="K480" s="38">
        <v>0</v>
      </c>
      <c r="L480" s="38">
        <v>0</v>
      </c>
      <c r="M480" s="39" t="e">
        <f>#REF!+#REF!+#REF!+#REF!</f>
        <v>#REF!</v>
      </c>
      <c r="N480" s="39"/>
      <c r="O480" s="51"/>
      <c r="P480" s="51"/>
      <c r="Q480" s="51"/>
      <c r="R480" s="51"/>
      <c r="S480" s="51"/>
      <c r="T480" s="51"/>
    </row>
    <row r="481" s="5" customFormat="1" ht="70" hidden="1" customHeight="1" spans="1:20">
      <c r="A481" s="53">
        <v>378</v>
      </c>
      <c r="B481" s="20" t="s">
        <v>897</v>
      </c>
      <c r="C481" s="20" t="s">
        <v>29</v>
      </c>
      <c r="D481" s="20">
        <v>1</v>
      </c>
      <c r="E481" s="20" t="s">
        <v>898</v>
      </c>
      <c r="F481" s="27">
        <f t="shared" si="42"/>
        <v>238.93</v>
      </c>
      <c r="G481" s="62">
        <v>0</v>
      </c>
      <c r="H481" s="62">
        <v>0</v>
      </c>
      <c r="I481" s="62">
        <v>0</v>
      </c>
      <c r="J481" s="59">
        <v>238.93</v>
      </c>
      <c r="K481" s="38">
        <v>0</v>
      </c>
      <c r="L481" s="38">
        <v>0</v>
      </c>
      <c r="M481" s="39" t="e">
        <f>#REF!+#REF!+#REF!+#REF!</f>
        <v>#REF!</v>
      </c>
      <c r="N481" s="39"/>
      <c r="O481" s="51"/>
      <c r="P481" s="51"/>
      <c r="Q481" s="51"/>
      <c r="R481" s="51"/>
      <c r="S481" s="51"/>
      <c r="T481" s="51"/>
    </row>
    <row r="482" s="6" customFormat="1" ht="40" hidden="1" customHeight="1" spans="1:20">
      <c r="A482" s="53">
        <v>379</v>
      </c>
      <c r="B482" s="20" t="s">
        <v>899</v>
      </c>
      <c r="C482" s="20" t="s">
        <v>29</v>
      </c>
      <c r="D482" s="20">
        <v>2</v>
      </c>
      <c r="E482" s="20" t="s">
        <v>900</v>
      </c>
      <c r="F482" s="29">
        <f t="shared" si="42"/>
        <v>592.52</v>
      </c>
      <c r="G482" s="20">
        <v>0</v>
      </c>
      <c r="H482" s="20">
        <v>0</v>
      </c>
      <c r="I482" s="20">
        <v>592.52</v>
      </c>
      <c r="J482" s="20">
        <v>0</v>
      </c>
      <c r="K482" s="38">
        <v>0</v>
      </c>
      <c r="L482" s="38">
        <v>0</v>
      </c>
      <c r="M482" s="47" t="e">
        <f>#REF!+#REF!+#REF!+#REF!</f>
        <v>#REF!</v>
      </c>
      <c r="N482" s="47"/>
      <c r="O482" s="51"/>
      <c r="P482" s="51"/>
      <c r="Q482" s="51"/>
      <c r="R482" s="51"/>
      <c r="S482" s="51"/>
      <c r="T482" s="51"/>
    </row>
    <row r="483" s="6" customFormat="1" ht="54" hidden="1" spans="1:20">
      <c r="A483" s="53"/>
      <c r="B483" s="20"/>
      <c r="C483" s="20"/>
      <c r="D483" s="20"/>
      <c r="E483" s="20" t="s">
        <v>901</v>
      </c>
      <c r="F483" s="31"/>
      <c r="G483" s="20"/>
      <c r="H483" s="20"/>
      <c r="I483" s="20"/>
      <c r="J483" s="20"/>
      <c r="K483" s="38"/>
      <c r="L483" s="38"/>
      <c r="M483" s="49"/>
      <c r="N483" s="49"/>
      <c r="O483" s="51"/>
      <c r="P483" s="51"/>
      <c r="Q483" s="51"/>
      <c r="R483" s="51"/>
      <c r="S483" s="51"/>
      <c r="T483" s="51"/>
    </row>
    <row r="484" s="5" customFormat="1" ht="69" hidden="1" customHeight="1" spans="1:20">
      <c r="A484" s="53">
        <v>380</v>
      </c>
      <c r="B484" s="20" t="s">
        <v>902</v>
      </c>
      <c r="C484" s="20" t="s">
        <v>29</v>
      </c>
      <c r="D484" s="20">
        <v>1</v>
      </c>
      <c r="E484" s="20" t="s">
        <v>903</v>
      </c>
      <c r="F484" s="27">
        <f t="shared" ref="F484:F486" si="43">G484+H484+I484+J484</f>
        <v>102.01</v>
      </c>
      <c r="G484" s="20">
        <v>0</v>
      </c>
      <c r="H484" s="20">
        <v>0</v>
      </c>
      <c r="I484" s="20">
        <v>102.01</v>
      </c>
      <c r="J484" s="20">
        <v>0</v>
      </c>
      <c r="K484" s="38">
        <v>0</v>
      </c>
      <c r="L484" s="38">
        <v>0</v>
      </c>
      <c r="M484" s="39" t="e">
        <f>#REF!+#REF!+#REF!+#REF!</f>
        <v>#REF!</v>
      </c>
      <c r="N484" s="39"/>
      <c r="O484" s="51"/>
      <c r="P484" s="51"/>
      <c r="Q484" s="51"/>
      <c r="R484" s="51"/>
      <c r="S484" s="51"/>
      <c r="T484" s="51"/>
    </row>
    <row r="485" s="5" customFormat="1" ht="40.5" hidden="1" spans="1:20">
      <c r="A485" s="53">
        <v>381</v>
      </c>
      <c r="B485" s="20" t="s">
        <v>904</v>
      </c>
      <c r="C485" s="20" t="s">
        <v>29</v>
      </c>
      <c r="D485" s="20">
        <v>1</v>
      </c>
      <c r="E485" s="20" t="s">
        <v>905</v>
      </c>
      <c r="F485" s="27">
        <f t="shared" si="43"/>
        <v>330.34</v>
      </c>
      <c r="G485" s="20">
        <v>0</v>
      </c>
      <c r="H485" s="20">
        <v>0</v>
      </c>
      <c r="I485" s="20">
        <v>108.17</v>
      </c>
      <c r="J485" s="20">
        <v>222.17</v>
      </c>
      <c r="K485" s="38">
        <v>0</v>
      </c>
      <c r="L485" s="38">
        <v>0</v>
      </c>
      <c r="M485" s="39" t="e">
        <f>#REF!+#REF!+#REF!+#REF!</f>
        <v>#REF!</v>
      </c>
      <c r="N485" s="39"/>
      <c r="O485" s="51"/>
      <c r="P485" s="51"/>
      <c r="Q485" s="51"/>
      <c r="R485" s="51"/>
      <c r="S485" s="51"/>
      <c r="T485" s="51"/>
    </row>
    <row r="486" s="6" customFormat="1" ht="53" customHeight="1" spans="1:20">
      <c r="A486" s="53">
        <v>382</v>
      </c>
      <c r="B486" s="20" t="s">
        <v>906</v>
      </c>
      <c r="C486" s="20" t="s">
        <v>29</v>
      </c>
      <c r="D486" s="20">
        <v>2</v>
      </c>
      <c r="E486" s="20" t="s">
        <v>907</v>
      </c>
      <c r="F486" s="29">
        <v>2784.77</v>
      </c>
      <c r="G486" s="20">
        <v>0</v>
      </c>
      <c r="H486" s="20">
        <v>64.51</v>
      </c>
      <c r="I486" s="20">
        <v>17.57</v>
      </c>
      <c r="J486" s="20">
        <v>2702.69</v>
      </c>
      <c r="K486" s="38">
        <v>0</v>
      </c>
      <c r="L486" s="38">
        <v>200</v>
      </c>
      <c r="M486" s="55">
        <v>0</v>
      </c>
      <c r="N486" s="50" t="s">
        <v>908</v>
      </c>
      <c r="O486" s="51"/>
      <c r="P486" s="51"/>
      <c r="Q486" s="51"/>
      <c r="R486" s="51"/>
      <c r="S486" s="51"/>
      <c r="T486" s="51"/>
    </row>
    <row r="487" s="6" customFormat="1" ht="59" customHeight="1" spans="1:20">
      <c r="A487" s="53"/>
      <c r="B487" s="20"/>
      <c r="C487" s="20"/>
      <c r="D487" s="20"/>
      <c r="E487" s="20" t="s">
        <v>909</v>
      </c>
      <c r="F487" s="31"/>
      <c r="G487" s="20"/>
      <c r="H487" s="20"/>
      <c r="I487" s="20"/>
      <c r="J487" s="20"/>
      <c r="K487" s="38"/>
      <c r="L487" s="38"/>
      <c r="M487" s="57"/>
      <c r="N487" s="49"/>
      <c r="O487" s="51"/>
      <c r="P487" s="51"/>
      <c r="Q487" s="51"/>
      <c r="R487" s="51"/>
      <c r="S487" s="51"/>
      <c r="T487" s="51"/>
    </row>
    <row r="488" s="5" customFormat="1" ht="54" hidden="1" spans="1:20">
      <c r="A488" s="53">
        <v>383</v>
      </c>
      <c r="B488" s="20" t="s">
        <v>910</v>
      </c>
      <c r="C488" s="20" t="s">
        <v>29</v>
      </c>
      <c r="D488" s="20">
        <v>1</v>
      </c>
      <c r="E488" s="20" t="s">
        <v>911</v>
      </c>
      <c r="F488" s="27">
        <f t="shared" ref="F488:F496" si="44">G488+H488+I488+J488</f>
        <v>310.14</v>
      </c>
      <c r="G488" s="20">
        <v>0</v>
      </c>
      <c r="H488" s="20">
        <v>0</v>
      </c>
      <c r="I488" s="20">
        <v>0</v>
      </c>
      <c r="J488" s="20">
        <v>310.14</v>
      </c>
      <c r="K488" s="38">
        <v>0</v>
      </c>
      <c r="L488" s="38">
        <v>0</v>
      </c>
      <c r="M488" s="39" t="e">
        <f>#REF!+#REF!+#REF!+#REF!</f>
        <v>#REF!</v>
      </c>
      <c r="N488" s="39"/>
      <c r="O488" s="51"/>
      <c r="P488" s="51"/>
      <c r="Q488" s="51"/>
      <c r="R488" s="51"/>
      <c r="S488" s="51"/>
      <c r="T488" s="51"/>
    </row>
    <row r="489" s="5" customFormat="1" ht="40.5" hidden="1" spans="1:20">
      <c r="A489" s="53">
        <v>384</v>
      </c>
      <c r="B489" s="20" t="s">
        <v>912</v>
      </c>
      <c r="C489" s="20" t="s">
        <v>29</v>
      </c>
      <c r="D489" s="20">
        <v>1</v>
      </c>
      <c r="E489" s="20" t="s">
        <v>913</v>
      </c>
      <c r="F489" s="27">
        <f t="shared" si="44"/>
        <v>532.36</v>
      </c>
      <c r="G489" s="20">
        <v>0</v>
      </c>
      <c r="H489" s="20">
        <v>16.8</v>
      </c>
      <c r="I489" s="20">
        <v>64.44</v>
      </c>
      <c r="J489" s="20">
        <v>451.12</v>
      </c>
      <c r="K489" s="38">
        <v>0</v>
      </c>
      <c r="L489" s="38">
        <v>0</v>
      </c>
      <c r="M489" s="39" t="e">
        <f>#REF!+#REF!+#REF!+#REF!</f>
        <v>#REF!</v>
      </c>
      <c r="N489" s="39"/>
      <c r="O489" s="51"/>
      <c r="P489" s="51"/>
      <c r="Q489" s="51"/>
      <c r="R489" s="51"/>
      <c r="S489" s="51"/>
      <c r="T489" s="51"/>
    </row>
    <row r="490" s="5" customFormat="1" ht="64" hidden="1" customHeight="1" spans="1:20">
      <c r="A490" s="53">
        <v>385</v>
      </c>
      <c r="B490" s="20" t="s">
        <v>914</v>
      </c>
      <c r="C490" s="20" t="s">
        <v>29</v>
      </c>
      <c r="D490" s="20">
        <v>1</v>
      </c>
      <c r="E490" s="20" t="s">
        <v>915</v>
      </c>
      <c r="F490" s="27">
        <f t="shared" si="44"/>
        <v>192.58</v>
      </c>
      <c r="G490" s="60">
        <v>0</v>
      </c>
      <c r="H490" s="60">
        <v>90.48</v>
      </c>
      <c r="I490" s="60">
        <v>15.8</v>
      </c>
      <c r="J490" s="60">
        <v>86.3</v>
      </c>
      <c r="K490" s="38">
        <v>0</v>
      </c>
      <c r="L490" s="38">
        <v>0</v>
      </c>
      <c r="M490" s="39" t="e">
        <f>#REF!+#REF!+#REF!+#REF!</f>
        <v>#REF!</v>
      </c>
      <c r="N490" s="39"/>
      <c r="O490" s="51"/>
      <c r="P490" s="51"/>
      <c r="Q490" s="51"/>
      <c r="R490" s="51"/>
      <c r="S490" s="51"/>
      <c r="T490" s="51"/>
    </row>
    <row r="491" s="5" customFormat="1" ht="42" hidden="1" customHeight="1" spans="1:20">
      <c r="A491" s="53">
        <v>386</v>
      </c>
      <c r="B491" s="20" t="s">
        <v>916</v>
      </c>
      <c r="C491" s="20" t="s">
        <v>29</v>
      </c>
      <c r="D491" s="20">
        <v>1</v>
      </c>
      <c r="E491" s="20" t="s">
        <v>917</v>
      </c>
      <c r="F491" s="27">
        <f t="shared" si="44"/>
        <v>351.54</v>
      </c>
      <c r="G491" s="20">
        <v>0</v>
      </c>
      <c r="H491" s="20">
        <v>256.24</v>
      </c>
      <c r="I491" s="20">
        <v>95.3</v>
      </c>
      <c r="J491" s="20">
        <v>0</v>
      </c>
      <c r="K491" s="38">
        <v>0</v>
      </c>
      <c r="L491" s="38">
        <v>0</v>
      </c>
      <c r="M491" s="39" t="e">
        <f>#REF!+#REF!+#REF!+#REF!</f>
        <v>#REF!</v>
      </c>
      <c r="N491" s="39"/>
      <c r="O491" s="51"/>
      <c r="P491" s="51"/>
      <c r="Q491" s="51"/>
      <c r="R491" s="51"/>
      <c r="S491" s="51"/>
      <c r="T491" s="51"/>
    </row>
    <row r="492" s="5" customFormat="1" ht="40.5" hidden="1" spans="1:20">
      <c r="A492" s="53">
        <v>387</v>
      </c>
      <c r="B492" s="20" t="s">
        <v>918</v>
      </c>
      <c r="C492" s="20" t="s">
        <v>29</v>
      </c>
      <c r="D492" s="20">
        <v>1</v>
      </c>
      <c r="E492" s="20" t="s">
        <v>919</v>
      </c>
      <c r="F492" s="27">
        <f t="shared" si="44"/>
        <v>275.22</v>
      </c>
      <c r="G492" s="20">
        <v>0</v>
      </c>
      <c r="H492" s="60">
        <v>0</v>
      </c>
      <c r="I492" s="60">
        <v>275.22</v>
      </c>
      <c r="J492" s="60">
        <v>0</v>
      </c>
      <c r="K492" s="38">
        <v>0</v>
      </c>
      <c r="L492" s="38">
        <v>0</v>
      </c>
      <c r="M492" s="39" t="e">
        <f>#REF!+#REF!+#REF!+#REF!</f>
        <v>#REF!</v>
      </c>
      <c r="N492" s="39"/>
      <c r="O492" s="51"/>
      <c r="P492" s="51"/>
      <c r="Q492" s="51"/>
      <c r="R492" s="51"/>
      <c r="S492" s="51"/>
      <c r="T492" s="51"/>
    </row>
    <row r="493" s="5" customFormat="1" ht="44" hidden="1" customHeight="1" spans="1:20">
      <c r="A493" s="53">
        <v>388</v>
      </c>
      <c r="B493" s="20" t="s">
        <v>920</v>
      </c>
      <c r="C493" s="20" t="s">
        <v>72</v>
      </c>
      <c r="D493" s="20">
        <v>1</v>
      </c>
      <c r="E493" s="20" t="s">
        <v>921</v>
      </c>
      <c r="F493" s="27">
        <f t="shared" si="44"/>
        <v>158.71</v>
      </c>
      <c r="G493" s="20">
        <v>0</v>
      </c>
      <c r="H493" s="20">
        <v>0</v>
      </c>
      <c r="I493" s="20">
        <v>158.71</v>
      </c>
      <c r="J493" s="20">
        <v>0</v>
      </c>
      <c r="K493" s="38">
        <v>0</v>
      </c>
      <c r="L493" s="38">
        <v>0</v>
      </c>
      <c r="M493" s="39" t="e">
        <f>#REF!+#REF!+#REF!+#REF!</f>
        <v>#REF!</v>
      </c>
      <c r="N493" s="39"/>
      <c r="O493" s="51"/>
      <c r="P493" s="51"/>
      <c r="Q493" s="51"/>
      <c r="R493" s="51"/>
      <c r="S493" s="51"/>
      <c r="T493" s="51"/>
    </row>
    <row r="494" s="5" customFormat="1" ht="40.5" hidden="1" spans="1:20">
      <c r="A494" s="53">
        <v>389</v>
      </c>
      <c r="B494" s="20" t="s">
        <v>922</v>
      </c>
      <c r="C494" s="20" t="s">
        <v>29</v>
      </c>
      <c r="D494" s="20">
        <v>1</v>
      </c>
      <c r="E494" s="20" t="s">
        <v>923</v>
      </c>
      <c r="F494" s="27">
        <f t="shared" si="44"/>
        <v>2552.88</v>
      </c>
      <c r="G494" s="20">
        <v>0</v>
      </c>
      <c r="H494" s="20">
        <v>1514.97</v>
      </c>
      <c r="I494" s="20">
        <v>73.99</v>
      </c>
      <c r="J494" s="20">
        <v>963.92</v>
      </c>
      <c r="K494" s="38">
        <v>0</v>
      </c>
      <c r="L494" s="38">
        <v>0</v>
      </c>
      <c r="M494" s="39" t="e">
        <f>#REF!+#REF!+#REF!+#REF!</f>
        <v>#REF!</v>
      </c>
      <c r="N494" s="39"/>
      <c r="O494" s="51"/>
      <c r="P494" s="51"/>
      <c r="Q494" s="51"/>
      <c r="R494" s="51"/>
      <c r="S494" s="51"/>
      <c r="T494" s="51"/>
    </row>
    <row r="495" s="5" customFormat="1" ht="40.5" hidden="1" spans="1:20">
      <c r="A495" s="53">
        <v>390</v>
      </c>
      <c r="B495" s="20" t="s">
        <v>924</v>
      </c>
      <c r="C495" s="20" t="s">
        <v>29</v>
      </c>
      <c r="D495" s="20">
        <v>1</v>
      </c>
      <c r="E495" s="20" t="s">
        <v>925</v>
      </c>
      <c r="F495" s="27">
        <f t="shared" si="44"/>
        <v>255.38</v>
      </c>
      <c r="G495" s="60">
        <v>0</v>
      </c>
      <c r="H495" s="60">
        <v>0</v>
      </c>
      <c r="I495" s="60">
        <v>7.55</v>
      </c>
      <c r="J495" s="60">
        <f>457.04-209.19-0.02</f>
        <v>247.83</v>
      </c>
      <c r="K495" s="38">
        <v>0</v>
      </c>
      <c r="L495" s="38">
        <v>0</v>
      </c>
      <c r="M495" s="39" t="e">
        <f>#REF!+#REF!+#REF!+#REF!</f>
        <v>#REF!</v>
      </c>
      <c r="N495" s="39"/>
      <c r="O495" s="51"/>
      <c r="P495" s="51"/>
      <c r="Q495" s="51"/>
      <c r="R495" s="51"/>
      <c r="S495" s="51"/>
      <c r="T495" s="51"/>
    </row>
    <row r="496" s="6" customFormat="1" ht="40" hidden="1" customHeight="1" spans="1:20">
      <c r="A496" s="53">
        <v>391</v>
      </c>
      <c r="B496" s="20" t="s">
        <v>926</v>
      </c>
      <c r="C496" s="20" t="s">
        <v>29</v>
      </c>
      <c r="D496" s="20">
        <v>6</v>
      </c>
      <c r="E496" s="20" t="s">
        <v>927</v>
      </c>
      <c r="F496" s="29">
        <f t="shared" si="44"/>
        <v>1257.83</v>
      </c>
      <c r="G496" s="20">
        <v>0</v>
      </c>
      <c r="H496" s="20">
        <v>41.28</v>
      </c>
      <c r="I496" s="20">
        <v>74.92</v>
      </c>
      <c r="J496" s="20">
        <v>1141.63</v>
      </c>
      <c r="K496" s="38">
        <v>0</v>
      </c>
      <c r="L496" s="38">
        <v>0</v>
      </c>
      <c r="M496" s="47" t="e">
        <f>#REF!+#REF!+#REF!+#REF!</f>
        <v>#REF!</v>
      </c>
      <c r="N496" s="47"/>
      <c r="O496" s="51"/>
      <c r="P496" s="51"/>
      <c r="Q496" s="51"/>
      <c r="R496" s="51"/>
      <c r="S496" s="51"/>
      <c r="T496" s="51"/>
    </row>
    <row r="497" s="6" customFormat="1" ht="54" hidden="1" customHeight="1" spans="1:20">
      <c r="A497" s="53"/>
      <c r="B497" s="20"/>
      <c r="C497" s="20"/>
      <c r="D497" s="20"/>
      <c r="E497" s="20" t="s">
        <v>928</v>
      </c>
      <c r="F497" s="30"/>
      <c r="G497" s="20"/>
      <c r="H497" s="20"/>
      <c r="I497" s="20"/>
      <c r="J497" s="20"/>
      <c r="K497" s="38"/>
      <c r="L497" s="38"/>
      <c r="M497" s="48"/>
      <c r="N497" s="48"/>
      <c r="O497" s="51"/>
      <c r="P497" s="51"/>
      <c r="Q497" s="51"/>
      <c r="R497" s="51"/>
      <c r="S497" s="51"/>
      <c r="T497" s="51"/>
    </row>
    <row r="498" s="6" customFormat="1" ht="40" hidden="1" customHeight="1" spans="1:20">
      <c r="A498" s="53"/>
      <c r="B498" s="20"/>
      <c r="C498" s="20"/>
      <c r="D498" s="20"/>
      <c r="E498" s="20" t="s">
        <v>929</v>
      </c>
      <c r="F498" s="30"/>
      <c r="G498" s="20"/>
      <c r="H498" s="20"/>
      <c r="I498" s="20"/>
      <c r="J498" s="20"/>
      <c r="K498" s="38"/>
      <c r="L498" s="38"/>
      <c r="M498" s="48"/>
      <c r="N498" s="48"/>
      <c r="O498" s="51"/>
      <c r="P498" s="51"/>
      <c r="Q498" s="51"/>
      <c r="R498" s="51"/>
      <c r="S498" s="51"/>
      <c r="T498" s="51"/>
    </row>
    <row r="499" s="6" customFormat="1" ht="40" hidden="1" customHeight="1" spans="1:20">
      <c r="A499" s="53"/>
      <c r="B499" s="20"/>
      <c r="C499" s="20"/>
      <c r="D499" s="20"/>
      <c r="E499" s="20" t="s">
        <v>930</v>
      </c>
      <c r="F499" s="30"/>
      <c r="G499" s="20"/>
      <c r="H499" s="20"/>
      <c r="I499" s="20"/>
      <c r="J499" s="20"/>
      <c r="K499" s="38"/>
      <c r="L499" s="38"/>
      <c r="M499" s="48"/>
      <c r="N499" s="48"/>
      <c r="O499" s="51"/>
      <c r="P499" s="51"/>
      <c r="Q499" s="51"/>
      <c r="R499" s="51"/>
      <c r="S499" s="51"/>
      <c r="T499" s="51"/>
    </row>
    <row r="500" s="6" customFormat="1" ht="40" hidden="1" customHeight="1" spans="1:20">
      <c r="A500" s="53"/>
      <c r="B500" s="20"/>
      <c r="C500" s="20"/>
      <c r="D500" s="20"/>
      <c r="E500" s="20" t="s">
        <v>931</v>
      </c>
      <c r="F500" s="30"/>
      <c r="G500" s="20"/>
      <c r="H500" s="20"/>
      <c r="I500" s="20"/>
      <c r="J500" s="20"/>
      <c r="K500" s="38"/>
      <c r="L500" s="38"/>
      <c r="M500" s="48"/>
      <c r="N500" s="48"/>
      <c r="O500" s="51"/>
      <c r="P500" s="51"/>
      <c r="Q500" s="51"/>
      <c r="R500" s="51"/>
      <c r="S500" s="51"/>
      <c r="T500" s="51"/>
    </row>
    <row r="501" s="6" customFormat="1" ht="40" hidden="1" customHeight="1" spans="1:20">
      <c r="A501" s="53"/>
      <c r="B501" s="20"/>
      <c r="C501" s="20"/>
      <c r="D501" s="20"/>
      <c r="E501" s="20" t="s">
        <v>932</v>
      </c>
      <c r="F501" s="31"/>
      <c r="G501" s="20"/>
      <c r="H501" s="20"/>
      <c r="I501" s="20"/>
      <c r="J501" s="20"/>
      <c r="K501" s="38"/>
      <c r="L501" s="38"/>
      <c r="M501" s="49"/>
      <c r="N501" s="49"/>
      <c r="O501" s="51"/>
      <c r="P501" s="51"/>
      <c r="Q501" s="51"/>
      <c r="R501" s="51"/>
      <c r="S501" s="51"/>
      <c r="T501" s="51"/>
    </row>
    <row r="502" s="5" customFormat="1" ht="71" hidden="1" customHeight="1" spans="1:20">
      <c r="A502" s="53">
        <v>392</v>
      </c>
      <c r="B502" s="20" t="s">
        <v>933</v>
      </c>
      <c r="C502" s="20" t="s">
        <v>29</v>
      </c>
      <c r="D502" s="20">
        <v>1</v>
      </c>
      <c r="E502" s="20" t="s">
        <v>934</v>
      </c>
      <c r="F502" s="27">
        <f t="shared" ref="F502:F509" si="45">G502+H502+I502+J502</f>
        <v>3591.87</v>
      </c>
      <c r="G502" s="20">
        <v>0</v>
      </c>
      <c r="H502" s="20">
        <v>2015.29</v>
      </c>
      <c r="I502" s="20">
        <v>1576.58</v>
      </c>
      <c r="J502" s="20">
        <v>0</v>
      </c>
      <c r="K502" s="38">
        <v>0</v>
      </c>
      <c r="L502" s="38">
        <v>0</v>
      </c>
      <c r="M502" s="39" t="e">
        <f>#REF!+#REF!+#REF!+#REF!</f>
        <v>#REF!</v>
      </c>
      <c r="N502" s="39"/>
      <c r="O502" s="51"/>
      <c r="P502" s="51"/>
      <c r="Q502" s="51"/>
      <c r="R502" s="51"/>
      <c r="S502" s="51"/>
      <c r="T502" s="51"/>
    </row>
    <row r="503" s="5" customFormat="1" ht="40.5" hidden="1" spans="1:20">
      <c r="A503" s="53">
        <v>393</v>
      </c>
      <c r="B503" s="20" t="s">
        <v>935</v>
      </c>
      <c r="C503" s="20" t="s">
        <v>29</v>
      </c>
      <c r="D503" s="20">
        <v>1</v>
      </c>
      <c r="E503" s="20" t="s">
        <v>936</v>
      </c>
      <c r="F503" s="27">
        <f t="shared" si="45"/>
        <v>297.11</v>
      </c>
      <c r="G503" s="60">
        <v>0</v>
      </c>
      <c r="H503" s="60">
        <v>0</v>
      </c>
      <c r="I503" s="60">
        <v>297.11</v>
      </c>
      <c r="J503" s="60">
        <v>0</v>
      </c>
      <c r="K503" s="38">
        <v>0</v>
      </c>
      <c r="L503" s="38">
        <v>0</v>
      </c>
      <c r="M503" s="39" t="e">
        <f>#REF!+#REF!+#REF!+#REF!</f>
        <v>#REF!</v>
      </c>
      <c r="N503" s="39"/>
      <c r="O503" s="51"/>
      <c r="P503" s="51"/>
      <c r="Q503" s="51"/>
      <c r="R503" s="51"/>
      <c r="S503" s="51"/>
      <c r="T503" s="51"/>
    </row>
    <row r="504" s="5" customFormat="1" ht="27" hidden="1" spans="1:20">
      <c r="A504" s="53">
        <v>394</v>
      </c>
      <c r="B504" s="20" t="s">
        <v>937</v>
      </c>
      <c r="C504" s="20" t="s">
        <v>29</v>
      </c>
      <c r="D504" s="20">
        <v>1</v>
      </c>
      <c r="E504" s="20" t="s">
        <v>938</v>
      </c>
      <c r="F504" s="27">
        <f t="shared" si="45"/>
        <v>380.71</v>
      </c>
      <c r="G504" s="20">
        <v>0</v>
      </c>
      <c r="H504" s="20">
        <v>380.71</v>
      </c>
      <c r="I504" s="20">
        <v>0</v>
      </c>
      <c r="J504" s="20">
        <v>0</v>
      </c>
      <c r="K504" s="38">
        <v>0</v>
      </c>
      <c r="L504" s="38">
        <v>0</v>
      </c>
      <c r="M504" s="39" t="e">
        <f>#REF!+#REF!+#REF!+#REF!</f>
        <v>#REF!</v>
      </c>
      <c r="N504" s="39"/>
      <c r="O504" s="51"/>
      <c r="P504" s="51"/>
      <c r="Q504" s="51"/>
      <c r="R504" s="51"/>
      <c r="S504" s="51"/>
      <c r="T504" s="51"/>
    </row>
    <row r="505" s="5" customFormat="1" ht="27" hidden="1" spans="1:20">
      <c r="A505" s="53">
        <v>395</v>
      </c>
      <c r="B505" s="20" t="s">
        <v>939</v>
      </c>
      <c r="C505" s="20" t="s">
        <v>29</v>
      </c>
      <c r="D505" s="20">
        <v>1</v>
      </c>
      <c r="E505" s="20" t="s">
        <v>940</v>
      </c>
      <c r="F505" s="27">
        <f t="shared" si="45"/>
        <v>102.76</v>
      </c>
      <c r="G505" s="60">
        <v>0</v>
      </c>
      <c r="H505" s="60">
        <v>0</v>
      </c>
      <c r="I505" s="60">
        <v>30.46</v>
      </c>
      <c r="J505" s="60">
        <v>72.3</v>
      </c>
      <c r="K505" s="38">
        <v>0</v>
      </c>
      <c r="L505" s="38">
        <v>0</v>
      </c>
      <c r="M505" s="39" t="e">
        <f>#REF!+#REF!+#REF!+#REF!</f>
        <v>#REF!</v>
      </c>
      <c r="N505" s="39"/>
      <c r="O505" s="51"/>
      <c r="P505" s="51"/>
      <c r="Q505" s="51"/>
      <c r="R505" s="51"/>
      <c r="S505" s="51"/>
      <c r="T505" s="51"/>
    </row>
    <row r="506" s="5" customFormat="1" ht="42" hidden="1" customHeight="1" spans="1:20">
      <c r="A506" s="53">
        <v>396</v>
      </c>
      <c r="B506" s="20" t="s">
        <v>941</v>
      </c>
      <c r="C506" s="20" t="s">
        <v>29</v>
      </c>
      <c r="D506" s="20">
        <v>1</v>
      </c>
      <c r="E506" s="20" t="s">
        <v>942</v>
      </c>
      <c r="F506" s="27">
        <f t="shared" si="45"/>
        <v>280.72</v>
      </c>
      <c r="G506" s="20">
        <v>0</v>
      </c>
      <c r="H506" s="20">
        <v>0</v>
      </c>
      <c r="I506" s="20">
        <v>280.72</v>
      </c>
      <c r="J506" s="20">
        <v>0</v>
      </c>
      <c r="K506" s="38">
        <v>0</v>
      </c>
      <c r="L506" s="38">
        <v>0</v>
      </c>
      <c r="M506" s="39" t="e">
        <f>#REF!+#REF!+#REF!+#REF!</f>
        <v>#REF!</v>
      </c>
      <c r="N506" s="39"/>
      <c r="O506" s="51"/>
      <c r="P506" s="51"/>
      <c r="Q506" s="51"/>
      <c r="R506" s="51"/>
      <c r="S506" s="51"/>
      <c r="T506" s="51"/>
    </row>
    <row r="507" s="5" customFormat="1" ht="54" hidden="1" spans="1:20">
      <c r="A507" s="53">
        <v>397</v>
      </c>
      <c r="B507" s="20" t="s">
        <v>943</v>
      </c>
      <c r="C507" s="20" t="s">
        <v>29</v>
      </c>
      <c r="D507" s="20">
        <v>1</v>
      </c>
      <c r="E507" s="20" t="s">
        <v>944</v>
      </c>
      <c r="F507" s="27">
        <f t="shared" si="45"/>
        <v>1617.29</v>
      </c>
      <c r="G507" s="20">
        <v>0</v>
      </c>
      <c r="H507" s="20">
        <v>0</v>
      </c>
      <c r="I507" s="20">
        <v>0</v>
      </c>
      <c r="J507" s="20">
        <v>1617.29</v>
      </c>
      <c r="K507" s="38">
        <v>0</v>
      </c>
      <c r="L507" s="38">
        <v>0</v>
      </c>
      <c r="M507" s="39" t="e">
        <f>#REF!+#REF!+#REF!+#REF!</f>
        <v>#REF!</v>
      </c>
      <c r="N507" s="39"/>
      <c r="O507" s="51"/>
      <c r="P507" s="51"/>
      <c r="Q507" s="51"/>
      <c r="R507" s="51"/>
      <c r="S507" s="51"/>
      <c r="T507" s="51"/>
    </row>
    <row r="508" s="5" customFormat="1" ht="44" hidden="1" customHeight="1" spans="1:20">
      <c r="A508" s="53">
        <v>398</v>
      </c>
      <c r="B508" s="20" t="s">
        <v>945</v>
      </c>
      <c r="C508" s="20" t="s">
        <v>29</v>
      </c>
      <c r="D508" s="20">
        <v>1</v>
      </c>
      <c r="E508" s="20" t="s">
        <v>946</v>
      </c>
      <c r="F508" s="27">
        <f t="shared" si="45"/>
        <v>160.32</v>
      </c>
      <c r="G508" s="20">
        <v>0</v>
      </c>
      <c r="H508" s="20">
        <v>16.65</v>
      </c>
      <c r="I508" s="20">
        <v>52.35</v>
      </c>
      <c r="J508" s="20">
        <v>91.32</v>
      </c>
      <c r="K508" s="38">
        <v>0</v>
      </c>
      <c r="L508" s="38">
        <v>0</v>
      </c>
      <c r="M508" s="39" t="e">
        <f>#REF!+#REF!+#REF!+#REF!</f>
        <v>#REF!</v>
      </c>
      <c r="N508" s="39"/>
      <c r="O508" s="51"/>
      <c r="P508" s="51"/>
      <c r="Q508" s="51"/>
      <c r="R508" s="51"/>
      <c r="S508" s="51"/>
      <c r="T508" s="51"/>
    </row>
    <row r="509" s="6" customFormat="1" ht="50" hidden="1" customHeight="1" spans="1:20">
      <c r="A509" s="53">
        <v>399</v>
      </c>
      <c r="B509" s="20" t="s">
        <v>947</v>
      </c>
      <c r="C509" s="53" t="s">
        <v>29</v>
      </c>
      <c r="D509" s="53">
        <v>2</v>
      </c>
      <c r="E509" s="20" t="s">
        <v>948</v>
      </c>
      <c r="F509" s="29">
        <f t="shared" si="45"/>
        <v>1369.91</v>
      </c>
      <c r="G509" s="53">
        <v>0</v>
      </c>
      <c r="H509" s="53">
        <v>0</v>
      </c>
      <c r="I509" s="53">
        <v>75.72</v>
      </c>
      <c r="J509" s="53">
        <v>1294.19</v>
      </c>
      <c r="K509" s="38">
        <v>0</v>
      </c>
      <c r="L509" s="38">
        <v>0</v>
      </c>
      <c r="M509" s="47" t="e">
        <f>#REF!+#REF!+#REF!+#REF!</f>
        <v>#REF!</v>
      </c>
      <c r="N509" s="47"/>
      <c r="O509" s="51"/>
      <c r="P509" s="51"/>
      <c r="Q509" s="51"/>
      <c r="R509" s="51"/>
      <c r="S509" s="51"/>
      <c r="T509" s="51"/>
    </row>
    <row r="510" s="6" customFormat="1" ht="53" hidden="1" customHeight="1" spans="1:20">
      <c r="A510" s="53"/>
      <c r="B510" s="20"/>
      <c r="C510" s="53"/>
      <c r="D510" s="53"/>
      <c r="E510" s="20" t="s">
        <v>949</v>
      </c>
      <c r="F510" s="31"/>
      <c r="G510" s="53"/>
      <c r="H510" s="53"/>
      <c r="I510" s="53"/>
      <c r="J510" s="53"/>
      <c r="K510" s="64"/>
      <c r="L510" s="64"/>
      <c r="M510" s="49"/>
      <c r="N510" s="49"/>
      <c r="O510" s="51"/>
      <c r="P510" s="51"/>
      <c r="Q510" s="51"/>
      <c r="R510" s="51"/>
      <c r="S510" s="51"/>
      <c r="T510" s="51"/>
    </row>
    <row r="511" s="5" customFormat="1" ht="40.5" hidden="1" spans="1:20">
      <c r="A511" s="53">
        <v>400</v>
      </c>
      <c r="B511" s="20" t="s">
        <v>950</v>
      </c>
      <c r="C511" s="20" t="s">
        <v>29</v>
      </c>
      <c r="D511" s="20">
        <v>1</v>
      </c>
      <c r="E511" s="20" t="s">
        <v>951</v>
      </c>
      <c r="F511" s="27">
        <f t="shared" ref="F511:F515" si="46">G511+H511+I511+J511</f>
        <v>408.35</v>
      </c>
      <c r="G511" s="20">
        <v>0</v>
      </c>
      <c r="H511" s="20">
        <v>242.62</v>
      </c>
      <c r="I511" s="20">
        <v>29.79</v>
      </c>
      <c r="J511" s="20">
        <v>135.94</v>
      </c>
      <c r="K511" s="38">
        <v>0</v>
      </c>
      <c r="L511" s="38">
        <v>0</v>
      </c>
      <c r="M511" s="39" t="e">
        <f>#REF!+#REF!+#REF!+#REF!</f>
        <v>#REF!</v>
      </c>
      <c r="N511" s="39"/>
      <c r="O511" s="51"/>
      <c r="P511" s="51"/>
      <c r="Q511" s="51"/>
      <c r="R511" s="51"/>
      <c r="S511" s="51"/>
      <c r="T511" s="51"/>
    </row>
    <row r="512" s="6" customFormat="1" ht="40" hidden="1" customHeight="1" spans="1:20">
      <c r="A512" s="53">
        <v>401</v>
      </c>
      <c r="B512" s="20" t="s">
        <v>952</v>
      </c>
      <c r="C512" s="20" t="s">
        <v>29</v>
      </c>
      <c r="D512" s="20">
        <v>2</v>
      </c>
      <c r="E512" s="20" t="s">
        <v>953</v>
      </c>
      <c r="F512" s="29">
        <f t="shared" si="46"/>
        <v>957.4</v>
      </c>
      <c r="G512" s="20">
        <v>0</v>
      </c>
      <c r="H512" s="20">
        <v>0</v>
      </c>
      <c r="I512" s="20">
        <f>1092.81-135.41</f>
        <v>957.4</v>
      </c>
      <c r="J512" s="20">
        <v>0</v>
      </c>
      <c r="K512" s="38">
        <v>0</v>
      </c>
      <c r="L512" s="38">
        <v>0</v>
      </c>
      <c r="M512" s="47" t="e">
        <f>#REF!+#REF!+#REF!+#REF!</f>
        <v>#REF!</v>
      </c>
      <c r="N512" s="47"/>
      <c r="O512" s="51"/>
      <c r="P512" s="51"/>
      <c r="Q512" s="51"/>
      <c r="R512" s="51"/>
      <c r="S512" s="51"/>
      <c r="T512" s="51"/>
    </row>
    <row r="513" s="6" customFormat="1" ht="66" hidden="1" customHeight="1" spans="1:20">
      <c r="A513" s="53"/>
      <c r="B513" s="20"/>
      <c r="C513" s="20"/>
      <c r="D513" s="20"/>
      <c r="E513" s="20" t="s">
        <v>954</v>
      </c>
      <c r="F513" s="31"/>
      <c r="G513" s="20"/>
      <c r="H513" s="20"/>
      <c r="I513" s="20"/>
      <c r="J513" s="20"/>
      <c r="K513" s="38"/>
      <c r="L513" s="38"/>
      <c r="M513" s="49"/>
      <c r="N513" s="49"/>
      <c r="O513" s="51"/>
      <c r="P513" s="51"/>
      <c r="Q513" s="51"/>
      <c r="R513" s="51"/>
      <c r="S513" s="51"/>
      <c r="T513" s="51"/>
    </row>
    <row r="514" s="5" customFormat="1" ht="54" hidden="1" spans="1:20">
      <c r="A514" s="53">
        <v>402</v>
      </c>
      <c r="B514" s="20" t="s">
        <v>955</v>
      </c>
      <c r="C514" s="20" t="s">
        <v>29</v>
      </c>
      <c r="D514" s="20">
        <v>1</v>
      </c>
      <c r="E514" s="20" t="s">
        <v>956</v>
      </c>
      <c r="F514" s="27">
        <f t="shared" si="46"/>
        <v>156.87</v>
      </c>
      <c r="G514" s="20">
        <v>0</v>
      </c>
      <c r="H514" s="20">
        <v>55.72</v>
      </c>
      <c r="I514" s="20">
        <v>10.77</v>
      </c>
      <c r="J514" s="20">
        <v>90.38</v>
      </c>
      <c r="K514" s="38">
        <v>0</v>
      </c>
      <c r="L514" s="38">
        <v>0</v>
      </c>
      <c r="M514" s="39" t="e">
        <f>#REF!+#REF!+#REF!+#REF!</f>
        <v>#REF!</v>
      </c>
      <c r="N514" s="39"/>
      <c r="O514" s="51"/>
      <c r="P514" s="51"/>
      <c r="Q514" s="51"/>
      <c r="R514" s="51"/>
      <c r="S514" s="51"/>
      <c r="T514" s="51"/>
    </row>
    <row r="515" s="6" customFormat="1" ht="57" hidden="1" customHeight="1" spans="1:20">
      <c r="A515" s="53">
        <v>403</v>
      </c>
      <c r="B515" s="20" t="s">
        <v>957</v>
      </c>
      <c r="C515" s="20" t="s">
        <v>29</v>
      </c>
      <c r="D515" s="20">
        <v>2</v>
      </c>
      <c r="E515" s="20" t="s">
        <v>958</v>
      </c>
      <c r="F515" s="29">
        <f t="shared" si="46"/>
        <v>1165.84</v>
      </c>
      <c r="G515" s="60">
        <v>0</v>
      </c>
      <c r="H515" s="60">
        <v>26.56</v>
      </c>
      <c r="I515" s="60">
        <v>136.29</v>
      </c>
      <c r="J515" s="60">
        <v>1002.99</v>
      </c>
      <c r="K515" s="38">
        <v>0</v>
      </c>
      <c r="L515" s="38">
        <v>0</v>
      </c>
      <c r="M515" s="47" t="e">
        <f>#REF!+#REF!+#REF!+#REF!</f>
        <v>#REF!</v>
      </c>
      <c r="N515" s="47"/>
      <c r="O515" s="51"/>
      <c r="P515" s="51"/>
      <c r="Q515" s="51"/>
      <c r="R515" s="51"/>
      <c r="S515" s="51"/>
      <c r="T515" s="51"/>
    </row>
    <row r="516" s="6" customFormat="1" ht="51" hidden="1" customHeight="1" spans="1:20">
      <c r="A516" s="53"/>
      <c r="B516" s="20"/>
      <c r="C516" s="20"/>
      <c r="D516" s="20"/>
      <c r="E516" s="20" t="s">
        <v>959</v>
      </c>
      <c r="F516" s="31"/>
      <c r="G516" s="60"/>
      <c r="H516" s="60"/>
      <c r="I516" s="60"/>
      <c r="J516" s="60"/>
      <c r="K516" s="38"/>
      <c r="L516" s="38"/>
      <c r="M516" s="49"/>
      <c r="N516" s="49"/>
      <c r="O516" s="51"/>
      <c r="P516" s="51"/>
      <c r="Q516" s="51"/>
      <c r="R516" s="51"/>
      <c r="S516" s="51"/>
      <c r="T516" s="51"/>
    </row>
    <row r="517" s="5" customFormat="1" ht="70" hidden="1" customHeight="1" spans="1:20">
      <c r="A517" s="53">
        <v>404</v>
      </c>
      <c r="B517" s="20" t="s">
        <v>960</v>
      </c>
      <c r="C517" s="20" t="s">
        <v>29</v>
      </c>
      <c r="D517" s="20">
        <v>1</v>
      </c>
      <c r="E517" s="20" t="s">
        <v>961</v>
      </c>
      <c r="F517" s="27">
        <f t="shared" ref="F517:F523" si="47">G517+H517+I517+J517</f>
        <v>210.15</v>
      </c>
      <c r="G517" s="20">
        <v>0</v>
      </c>
      <c r="H517" s="20">
        <v>0</v>
      </c>
      <c r="I517" s="20">
        <v>210.15</v>
      </c>
      <c r="J517" s="20">
        <v>0</v>
      </c>
      <c r="K517" s="38">
        <v>0</v>
      </c>
      <c r="L517" s="38">
        <v>0</v>
      </c>
      <c r="M517" s="39" t="e">
        <f>#REF!+#REF!+#REF!+#REF!</f>
        <v>#REF!</v>
      </c>
      <c r="N517" s="39"/>
      <c r="O517" s="51"/>
      <c r="P517" s="51"/>
      <c r="Q517" s="51"/>
      <c r="R517" s="51"/>
      <c r="S517" s="51"/>
      <c r="T517" s="51"/>
    </row>
    <row r="518" s="5" customFormat="1" ht="27" hidden="1" spans="1:20">
      <c r="A518" s="53">
        <v>405</v>
      </c>
      <c r="B518" s="20" t="s">
        <v>962</v>
      </c>
      <c r="C518" s="20" t="s">
        <v>72</v>
      </c>
      <c r="D518" s="20">
        <v>1</v>
      </c>
      <c r="E518" s="20" t="s">
        <v>963</v>
      </c>
      <c r="F518" s="27">
        <f t="shared" si="47"/>
        <v>136.79</v>
      </c>
      <c r="G518" s="20">
        <v>0</v>
      </c>
      <c r="H518" s="20">
        <v>78</v>
      </c>
      <c r="I518" s="20">
        <v>58.79</v>
      </c>
      <c r="J518" s="20">
        <v>0</v>
      </c>
      <c r="K518" s="38">
        <v>0</v>
      </c>
      <c r="L518" s="38">
        <v>0</v>
      </c>
      <c r="M518" s="39" t="e">
        <f>#REF!+#REF!+#REF!+#REF!</f>
        <v>#REF!</v>
      </c>
      <c r="N518" s="39"/>
      <c r="O518" s="51"/>
      <c r="P518" s="51"/>
      <c r="Q518" s="51"/>
      <c r="R518" s="51"/>
      <c r="S518" s="51"/>
      <c r="T518" s="51"/>
    </row>
    <row r="519" s="5" customFormat="1" ht="54" hidden="1" spans="1:20">
      <c r="A519" s="53">
        <v>406</v>
      </c>
      <c r="B519" s="20" t="s">
        <v>964</v>
      </c>
      <c r="C519" s="20" t="s">
        <v>29</v>
      </c>
      <c r="D519" s="65">
        <v>1</v>
      </c>
      <c r="E519" s="20" t="s">
        <v>965</v>
      </c>
      <c r="F519" s="27">
        <f t="shared" si="47"/>
        <v>937.77</v>
      </c>
      <c r="G519" s="20">
        <v>0</v>
      </c>
      <c r="H519" s="20">
        <v>937.77</v>
      </c>
      <c r="I519" s="20">
        <v>0</v>
      </c>
      <c r="J519" s="20">
        <v>0</v>
      </c>
      <c r="K519" s="38">
        <v>0</v>
      </c>
      <c r="L519" s="38">
        <v>0</v>
      </c>
      <c r="M519" s="39" t="e">
        <f>#REF!+#REF!+#REF!+#REF!</f>
        <v>#REF!</v>
      </c>
      <c r="N519" s="39"/>
      <c r="O519" s="51"/>
      <c r="P519" s="51"/>
      <c r="Q519" s="51"/>
      <c r="R519" s="51"/>
      <c r="S519" s="51"/>
      <c r="T519" s="51"/>
    </row>
    <row r="520" s="5" customFormat="1" ht="40.5" hidden="1" spans="1:20">
      <c r="A520" s="53">
        <v>407</v>
      </c>
      <c r="B520" s="20" t="s">
        <v>966</v>
      </c>
      <c r="C520" s="20" t="s">
        <v>29</v>
      </c>
      <c r="D520" s="20">
        <v>1</v>
      </c>
      <c r="E520" s="20" t="s">
        <v>967</v>
      </c>
      <c r="F520" s="27">
        <f t="shared" si="47"/>
        <v>219.57</v>
      </c>
      <c r="G520" s="20">
        <v>0</v>
      </c>
      <c r="H520" s="20">
        <v>0</v>
      </c>
      <c r="I520" s="20">
        <v>7.16</v>
      </c>
      <c r="J520" s="20">
        <v>212.41</v>
      </c>
      <c r="K520" s="38">
        <v>0</v>
      </c>
      <c r="L520" s="38">
        <v>0</v>
      </c>
      <c r="M520" s="39" t="e">
        <f>#REF!+#REF!+#REF!+#REF!</f>
        <v>#REF!</v>
      </c>
      <c r="N520" s="39"/>
      <c r="O520" s="51"/>
      <c r="P520" s="51"/>
      <c r="Q520" s="51"/>
      <c r="R520" s="51"/>
      <c r="S520" s="51"/>
      <c r="T520" s="51"/>
    </row>
    <row r="521" s="5" customFormat="1" ht="40.5" hidden="1" spans="1:20">
      <c r="A521" s="53">
        <v>408</v>
      </c>
      <c r="B521" s="20" t="s">
        <v>968</v>
      </c>
      <c r="C521" s="20" t="s">
        <v>29</v>
      </c>
      <c r="D521" s="20">
        <v>1</v>
      </c>
      <c r="E521" s="20" t="s">
        <v>969</v>
      </c>
      <c r="F521" s="27">
        <f t="shared" si="47"/>
        <v>122.29</v>
      </c>
      <c r="G521" s="62">
        <v>0</v>
      </c>
      <c r="H521" s="62">
        <v>0</v>
      </c>
      <c r="I521" s="62">
        <v>0</v>
      </c>
      <c r="J521" s="20">
        <v>122.29</v>
      </c>
      <c r="K521" s="38">
        <v>0</v>
      </c>
      <c r="L521" s="38">
        <v>0</v>
      </c>
      <c r="M521" s="39" t="e">
        <f>#REF!+#REF!+#REF!+#REF!</f>
        <v>#REF!</v>
      </c>
      <c r="N521" s="39"/>
      <c r="O521" s="51"/>
      <c r="P521" s="51"/>
      <c r="Q521" s="51"/>
      <c r="R521" s="51"/>
      <c r="S521" s="51"/>
      <c r="T521" s="51"/>
    </row>
    <row r="522" s="5" customFormat="1" ht="40.5" hidden="1" spans="1:20">
      <c r="A522" s="53">
        <v>409</v>
      </c>
      <c r="B522" s="20" t="s">
        <v>970</v>
      </c>
      <c r="C522" s="20" t="s">
        <v>29</v>
      </c>
      <c r="D522" s="20">
        <v>1</v>
      </c>
      <c r="E522" s="20" t="s">
        <v>971</v>
      </c>
      <c r="F522" s="27">
        <f t="shared" si="47"/>
        <v>5648.81</v>
      </c>
      <c r="G522" s="20">
        <v>0</v>
      </c>
      <c r="H522" s="20">
        <v>3762.55</v>
      </c>
      <c r="I522" s="20">
        <v>461.34</v>
      </c>
      <c r="J522" s="20">
        <v>1424.92</v>
      </c>
      <c r="K522" s="38">
        <v>0</v>
      </c>
      <c r="L522" s="38">
        <v>0</v>
      </c>
      <c r="M522" s="39" t="e">
        <f>#REF!+#REF!+#REF!+#REF!</f>
        <v>#REF!</v>
      </c>
      <c r="N522" s="39"/>
      <c r="O522" s="51"/>
      <c r="P522" s="51"/>
      <c r="Q522" s="51"/>
      <c r="R522" s="51"/>
      <c r="S522" s="51"/>
      <c r="T522" s="51"/>
    </row>
    <row r="523" s="6" customFormat="1" ht="50" hidden="1" customHeight="1" spans="1:20">
      <c r="A523" s="53">
        <v>410</v>
      </c>
      <c r="B523" s="20" t="s">
        <v>972</v>
      </c>
      <c r="C523" s="20" t="s">
        <v>29</v>
      </c>
      <c r="D523" s="20">
        <v>3</v>
      </c>
      <c r="E523" s="20" t="s">
        <v>973</v>
      </c>
      <c r="F523" s="29">
        <f t="shared" si="47"/>
        <v>24329.01</v>
      </c>
      <c r="G523" s="59">
        <v>6168</v>
      </c>
      <c r="H523" s="20">
        <v>17037.36</v>
      </c>
      <c r="I523" s="20">
        <f>742.47-73.42</f>
        <v>669.05</v>
      </c>
      <c r="J523" s="59">
        <v>454.6</v>
      </c>
      <c r="K523" s="38">
        <v>0</v>
      </c>
      <c r="L523" s="38">
        <v>0</v>
      </c>
      <c r="M523" s="47" t="e">
        <f>#REF!+#REF!+#REF!+#REF!</f>
        <v>#REF!</v>
      </c>
      <c r="N523" s="47"/>
      <c r="O523" s="51"/>
      <c r="P523" s="51"/>
      <c r="Q523" s="51"/>
      <c r="R523" s="51"/>
      <c r="S523" s="51"/>
      <c r="T523" s="51"/>
    </row>
    <row r="524" s="6" customFormat="1" ht="40" hidden="1" customHeight="1" spans="1:20">
      <c r="A524" s="53"/>
      <c r="B524" s="20"/>
      <c r="C524" s="20"/>
      <c r="D524" s="20"/>
      <c r="E524" s="20" t="s">
        <v>974</v>
      </c>
      <c r="F524" s="30"/>
      <c r="G524" s="59"/>
      <c r="H524" s="20"/>
      <c r="I524" s="20"/>
      <c r="J524" s="59"/>
      <c r="K524" s="38"/>
      <c r="L524" s="38"/>
      <c r="M524" s="48"/>
      <c r="N524" s="48"/>
      <c r="O524" s="51"/>
      <c r="P524" s="51"/>
      <c r="Q524" s="51"/>
      <c r="R524" s="51"/>
      <c r="S524" s="51"/>
      <c r="T524" s="51"/>
    </row>
    <row r="525" s="6" customFormat="1" ht="40" hidden="1" customHeight="1" spans="1:20">
      <c r="A525" s="53"/>
      <c r="B525" s="20"/>
      <c r="C525" s="20"/>
      <c r="D525" s="20"/>
      <c r="E525" s="20" t="s">
        <v>975</v>
      </c>
      <c r="F525" s="31"/>
      <c r="G525" s="59"/>
      <c r="H525" s="20"/>
      <c r="I525" s="20"/>
      <c r="J525" s="59"/>
      <c r="K525" s="38"/>
      <c r="L525" s="38"/>
      <c r="M525" s="49"/>
      <c r="N525" s="49"/>
      <c r="O525" s="51"/>
      <c r="P525" s="51"/>
      <c r="Q525" s="51"/>
      <c r="R525" s="51"/>
      <c r="S525" s="51"/>
      <c r="T525" s="51"/>
    </row>
    <row r="526" s="6" customFormat="1" ht="40" hidden="1" customHeight="1" spans="1:20">
      <c r="A526" s="53">
        <v>411</v>
      </c>
      <c r="B526" s="20" t="s">
        <v>976</v>
      </c>
      <c r="C526" s="20" t="s">
        <v>29</v>
      </c>
      <c r="D526" s="20">
        <v>2</v>
      </c>
      <c r="E526" s="20" t="s">
        <v>977</v>
      </c>
      <c r="F526" s="29">
        <f t="shared" ref="F526:F530" si="48">G526+H526+I526+J526</f>
        <v>4223.31</v>
      </c>
      <c r="G526" s="20">
        <v>0</v>
      </c>
      <c r="H526" s="20">
        <v>3871.81</v>
      </c>
      <c r="I526" s="20">
        <v>351.5</v>
      </c>
      <c r="J526" s="20">
        <v>0</v>
      </c>
      <c r="K526" s="38">
        <v>0</v>
      </c>
      <c r="L526" s="38">
        <v>0</v>
      </c>
      <c r="M526" s="47" t="e">
        <f>#REF!+#REF!+#REF!+#REF!</f>
        <v>#REF!</v>
      </c>
      <c r="N526" s="47"/>
      <c r="O526" s="51"/>
      <c r="P526" s="51"/>
      <c r="Q526" s="51"/>
      <c r="R526" s="51"/>
      <c r="S526" s="51"/>
      <c r="T526" s="51"/>
    </row>
    <row r="527" s="6" customFormat="1" ht="40" hidden="1" customHeight="1" spans="1:20">
      <c r="A527" s="53"/>
      <c r="B527" s="20"/>
      <c r="C527" s="20"/>
      <c r="D527" s="20"/>
      <c r="E527" s="20" t="s">
        <v>978</v>
      </c>
      <c r="F527" s="31"/>
      <c r="G527" s="20"/>
      <c r="H527" s="20"/>
      <c r="I527" s="20"/>
      <c r="J527" s="20"/>
      <c r="K527" s="38"/>
      <c r="L527" s="38"/>
      <c r="M527" s="49"/>
      <c r="N527" s="49"/>
      <c r="O527" s="51"/>
      <c r="P527" s="51"/>
      <c r="Q527" s="51"/>
      <c r="R527" s="51"/>
      <c r="S527" s="51"/>
      <c r="T527" s="51"/>
    </row>
    <row r="528" s="5" customFormat="1" ht="46" hidden="1" customHeight="1" spans="1:20">
      <c r="A528" s="53">
        <v>412</v>
      </c>
      <c r="B528" s="20" t="s">
        <v>979</v>
      </c>
      <c r="C528" s="20" t="s">
        <v>29</v>
      </c>
      <c r="D528" s="20">
        <v>1</v>
      </c>
      <c r="E528" s="20" t="s">
        <v>980</v>
      </c>
      <c r="F528" s="27">
        <f t="shared" si="48"/>
        <v>3140.63</v>
      </c>
      <c r="G528" s="59">
        <v>1835</v>
      </c>
      <c r="H528" s="20">
        <v>1305.63</v>
      </c>
      <c r="I528" s="20">
        <v>0</v>
      </c>
      <c r="J528" s="20">
        <v>0</v>
      </c>
      <c r="K528" s="38">
        <v>0</v>
      </c>
      <c r="L528" s="38">
        <v>0</v>
      </c>
      <c r="M528" s="39" t="e">
        <f>#REF!+#REF!+#REF!+#REF!</f>
        <v>#REF!</v>
      </c>
      <c r="N528" s="39"/>
      <c r="O528" s="51"/>
      <c r="P528" s="51"/>
      <c r="Q528" s="51"/>
      <c r="R528" s="51"/>
      <c r="S528" s="51"/>
      <c r="T528" s="51"/>
    </row>
    <row r="529" s="5" customFormat="1" ht="67.5" hidden="1" spans="1:20">
      <c r="A529" s="53">
        <v>413</v>
      </c>
      <c r="B529" s="20" t="s">
        <v>981</v>
      </c>
      <c r="C529" s="20" t="s">
        <v>29</v>
      </c>
      <c r="D529" s="20">
        <v>1</v>
      </c>
      <c r="E529" s="20" t="s">
        <v>982</v>
      </c>
      <c r="F529" s="27">
        <f t="shared" si="48"/>
        <v>24261.53</v>
      </c>
      <c r="G529" s="20">
        <v>0</v>
      </c>
      <c r="H529" s="20">
        <f>18468.73-1101.21</f>
        <v>17367.52</v>
      </c>
      <c r="I529" s="59">
        <v>4429.15</v>
      </c>
      <c r="J529" s="59">
        <v>2464.86</v>
      </c>
      <c r="K529" s="38">
        <v>0</v>
      </c>
      <c r="L529" s="38">
        <v>0</v>
      </c>
      <c r="M529" s="39" t="e">
        <f>#REF!+#REF!+#REF!+#REF!</f>
        <v>#REF!</v>
      </c>
      <c r="N529" s="38" t="s">
        <v>983</v>
      </c>
      <c r="O529" s="51"/>
      <c r="P529" s="51"/>
      <c r="Q529" s="51"/>
      <c r="R529" s="51"/>
      <c r="S529" s="51"/>
      <c r="T529" s="51"/>
    </row>
    <row r="530" s="6" customFormat="1" ht="40" hidden="1" customHeight="1" spans="1:20">
      <c r="A530" s="53">
        <v>414</v>
      </c>
      <c r="B530" s="20" t="s">
        <v>984</v>
      </c>
      <c r="C530" s="20" t="s">
        <v>29</v>
      </c>
      <c r="D530" s="20">
        <v>2</v>
      </c>
      <c r="E530" s="20" t="s">
        <v>985</v>
      </c>
      <c r="F530" s="29">
        <f t="shared" si="48"/>
        <v>1051.64</v>
      </c>
      <c r="G530" s="20">
        <v>0</v>
      </c>
      <c r="H530" s="20">
        <v>10.06</v>
      </c>
      <c r="I530" s="20">
        <v>43.43</v>
      </c>
      <c r="J530" s="20">
        <v>998.15</v>
      </c>
      <c r="K530" s="38">
        <v>0</v>
      </c>
      <c r="L530" s="38">
        <v>0</v>
      </c>
      <c r="M530" s="47" t="e">
        <f>#REF!+#REF!+#REF!+#REF!</f>
        <v>#REF!</v>
      </c>
      <c r="N530" s="47"/>
      <c r="O530" s="51"/>
      <c r="P530" s="51"/>
      <c r="Q530" s="51"/>
      <c r="R530" s="51"/>
      <c r="S530" s="51"/>
      <c r="T530" s="51"/>
    </row>
    <row r="531" s="6" customFormat="1" ht="40" hidden="1" customHeight="1" spans="1:20">
      <c r="A531" s="53"/>
      <c r="B531" s="20"/>
      <c r="C531" s="20"/>
      <c r="D531" s="20"/>
      <c r="E531" s="20" t="s">
        <v>986</v>
      </c>
      <c r="F531" s="31"/>
      <c r="G531" s="20"/>
      <c r="H531" s="20"/>
      <c r="I531" s="20"/>
      <c r="J531" s="20"/>
      <c r="K531" s="38"/>
      <c r="L531" s="38"/>
      <c r="M531" s="49"/>
      <c r="N531" s="49"/>
      <c r="O531" s="51"/>
      <c r="P531" s="51"/>
      <c r="Q531" s="51"/>
      <c r="R531" s="51"/>
      <c r="S531" s="51"/>
      <c r="T531" s="51"/>
    </row>
    <row r="532" s="5" customFormat="1" ht="35" hidden="1" customHeight="1" spans="1:20">
      <c r="A532" s="53">
        <v>415</v>
      </c>
      <c r="B532" s="20" t="s">
        <v>987</v>
      </c>
      <c r="C532" s="20" t="s">
        <v>29</v>
      </c>
      <c r="D532" s="20">
        <v>1</v>
      </c>
      <c r="E532" s="20" t="s">
        <v>988</v>
      </c>
      <c r="F532" s="27">
        <f t="shared" ref="F532:F535" si="49">G532+H532+I532+J532</f>
        <v>339.69</v>
      </c>
      <c r="G532" s="20">
        <v>0</v>
      </c>
      <c r="H532" s="20">
        <v>16.69</v>
      </c>
      <c r="I532" s="20">
        <v>132.25</v>
      </c>
      <c r="J532" s="20">
        <v>190.75</v>
      </c>
      <c r="K532" s="38">
        <v>0</v>
      </c>
      <c r="L532" s="38">
        <v>0</v>
      </c>
      <c r="M532" s="39" t="e">
        <f>#REF!+#REF!+#REF!+#REF!</f>
        <v>#REF!</v>
      </c>
      <c r="N532" s="39"/>
      <c r="O532" s="51"/>
      <c r="P532" s="51"/>
      <c r="Q532" s="51"/>
      <c r="R532" s="51"/>
      <c r="S532" s="51"/>
      <c r="T532" s="51"/>
    </row>
    <row r="533" s="5" customFormat="1" ht="63" hidden="1" customHeight="1" spans="1:20">
      <c r="A533" s="53">
        <v>416</v>
      </c>
      <c r="B533" s="20" t="s">
        <v>989</v>
      </c>
      <c r="C533" s="20" t="s">
        <v>72</v>
      </c>
      <c r="D533" s="20">
        <v>1</v>
      </c>
      <c r="E533" s="20" t="s">
        <v>990</v>
      </c>
      <c r="F533" s="27">
        <f t="shared" si="49"/>
        <v>6325.15</v>
      </c>
      <c r="G533" s="20">
        <v>0</v>
      </c>
      <c r="H533" s="20">
        <v>6325.15</v>
      </c>
      <c r="I533" s="20">
        <v>0</v>
      </c>
      <c r="J533" s="20">
        <v>0</v>
      </c>
      <c r="K533" s="38">
        <v>0</v>
      </c>
      <c r="L533" s="38">
        <v>0</v>
      </c>
      <c r="M533" s="39" t="e">
        <f>#REF!+#REF!+#REF!+#REF!</f>
        <v>#REF!</v>
      </c>
      <c r="N533" s="39"/>
      <c r="O533" s="51"/>
      <c r="P533" s="51"/>
      <c r="Q533" s="51"/>
      <c r="R533" s="51"/>
      <c r="S533" s="51"/>
      <c r="T533" s="51"/>
    </row>
    <row r="534" s="5" customFormat="1" ht="38" hidden="1" customHeight="1" spans="1:20">
      <c r="A534" s="53">
        <v>417</v>
      </c>
      <c r="B534" s="20" t="s">
        <v>991</v>
      </c>
      <c r="C534" s="20" t="s">
        <v>29</v>
      </c>
      <c r="D534" s="20">
        <v>1</v>
      </c>
      <c r="E534" s="20" t="s">
        <v>992</v>
      </c>
      <c r="F534" s="27">
        <f t="shared" si="49"/>
        <v>133.35</v>
      </c>
      <c r="G534" s="20">
        <v>0</v>
      </c>
      <c r="H534" s="20">
        <v>0</v>
      </c>
      <c r="I534" s="20">
        <f>150.87-17.52</f>
        <v>133.35</v>
      </c>
      <c r="J534" s="20">
        <v>0</v>
      </c>
      <c r="K534" s="38">
        <v>0</v>
      </c>
      <c r="L534" s="38">
        <v>0</v>
      </c>
      <c r="M534" s="39" t="e">
        <f>#REF!+#REF!+#REF!+#REF!</f>
        <v>#REF!</v>
      </c>
      <c r="N534" s="39"/>
      <c r="O534" s="51"/>
      <c r="P534" s="51"/>
      <c r="Q534" s="51"/>
      <c r="R534" s="51"/>
      <c r="S534" s="51"/>
      <c r="T534" s="51"/>
    </row>
    <row r="535" s="6" customFormat="1" ht="40" hidden="1" customHeight="1" spans="1:20">
      <c r="A535" s="53">
        <v>418</v>
      </c>
      <c r="B535" s="20" t="s">
        <v>993</v>
      </c>
      <c r="C535" s="20" t="s">
        <v>29</v>
      </c>
      <c r="D535" s="20">
        <v>2</v>
      </c>
      <c r="E535" s="20" t="s">
        <v>994</v>
      </c>
      <c r="F535" s="29">
        <f t="shared" si="49"/>
        <v>1652.11</v>
      </c>
      <c r="G535" s="59">
        <v>0</v>
      </c>
      <c r="H535" s="20">
        <v>1301.12</v>
      </c>
      <c r="I535" s="20">
        <v>177.72</v>
      </c>
      <c r="J535" s="20">
        <v>173.27</v>
      </c>
      <c r="K535" s="38">
        <v>0</v>
      </c>
      <c r="L535" s="38">
        <v>0</v>
      </c>
      <c r="M535" s="47" t="e">
        <f>#REF!+#REF!+#REF!+#REF!</f>
        <v>#REF!</v>
      </c>
      <c r="N535" s="47"/>
      <c r="O535" s="51"/>
      <c r="P535" s="51"/>
      <c r="Q535" s="51"/>
      <c r="R535" s="51"/>
      <c r="S535" s="51"/>
      <c r="T535" s="51"/>
    </row>
    <row r="536" s="6" customFormat="1" ht="40" hidden="1" customHeight="1" spans="1:20">
      <c r="A536" s="53"/>
      <c r="B536" s="20"/>
      <c r="C536" s="20"/>
      <c r="D536" s="20"/>
      <c r="E536" s="20" t="s">
        <v>995</v>
      </c>
      <c r="F536" s="31"/>
      <c r="G536" s="59"/>
      <c r="H536" s="20"/>
      <c r="I536" s="20"/>
      <c r="J536" s="20"/>
      <c r="K536" s="38"/>
      <c r="L536" s="38"/>
      <c r="M536" s="49"/>
      <c r="N536" s="49"/>
      <c r="O536" s="51"/>
      <c r="P536" s="51"/>
      <c r="Q536" s="51"/>
      <c r="R536" s="51"/>
      <c r="S536" s="51"/>
      <c r="T536" s="51"/>
    </row>
    <row r="537" s="5" customFormat="1" ht="39" hidden="1" customHeight="1" spans="1:20">
      <c r="A537" s="53">
        <v>419</v>
      </c>
      <c r="B537" s="20" t="s">
        <v>996</v>
      </c>
      <c r="C537" s="20" t="s">
        <v>29</v>
      </c>
      <c r="D537" s="20">
        <v>1</v>
      </c>
      <c r="E537" s="20" t="s">
        <v>997</v>
      </c>
      <c r="F537" s="27">
        <f t="shared" ref="F537:F546" si="50">G537+H537+I537+J537</f>
        <v>317.47</v>
      </c>
      <c r="G537" s="20">
        <v>0</v>
      </c>
      <c r="H537" s="20">
        <v>267.75</v>
      </c>
      <c r="I537" s="20">
        <v>27.28</v>
      </c>
      <c r="J537" s="20">
        <v>22.44</v>
      </c>
      <c r="K537" s="38">
        <v>0</v>
      </c>
      <c r="L537" s="38">
        <v>0</v>
      </c>
      <c r="M537" s="39" t="e">
        <f>#REF!+#REF!+#REF!+#REF!</f>
        <v>#REF!</v>
      </c>
      <c r="N537" s="39"/>
      <c r="O537" s="51"/>
      <c r="P537" s="51"/>
      <c r="Q537" s="51"/>
      <c r="R537" s="51"/>
      <c r="S537" s="51"/>
      <c r="T537" s="51"/>
    </row>
    <row r="538" s="5" customFormat="1" ht="54" hidden="1" spans="1:20">
      <c r="A538" s="53">
        <v>420</v>
      </c>
      <c r="B538" s="20" t="s">
        <v>998</v>
      </c>
      <c r="C538" s="20" t="s">
        <v>29</v>
      </c>
      <c r="D538" s="20">
        <v>1</v>
      </c>
      <c r="E538" s="20" t="s">
        <v>999</v>
      </c>
      <c r="F538" s="27">
        <f t="shared" si="50"/>
        <v>791.84</v>
      </c>
      <c r="G538" s="20">
        <v>0</v>
      </c>
      <c r="H538" s="20">
        <v>562.62</v>
      </c>
      <c r="I538" s="20">
        <v>30.97</v>
      </c>
      <c r="J538" s="20">
        <v>198.25</v>
      </c>
      <c r="K538" s="38">
        <v>0</v>
      </c>
      <c r="L538" s="38">
        <v>0</v>
      </c>
      <c r="M538" s="39" t="e">
        <f>#REF!+#REF!+#REF!+#REF!</f>
        <v>#REF!</v>
      </c>
      <c r="N538" s="39"/>
      <c r="O538" s="51"/>
      <c r="P538" s="51"/>
      <c r="Q538" s="51"/>
      <c r="R538" s="51"/>
      <c r="S538" s="51"/>
      <c r="T538" s="51"/>
    </row>
    <row r="539" s="5" customFormat="1" ht="54" hidden="1" spans="1:20">
      <c r="A539" s="53">
        <v>421</v>
      </c>
      <c r="B539" s="20" t="s">
        <v>1000</v>
      </c>
      <c r="C539" s="20" t="s">
        <v>29</v>
      </c>
      <c r="D539" s="20">
        <v>1</v>
      </c>
      <c r="E539" s="20" t="s">
        <v>1001</v>
      </c>
      <c r="F539" s="27">
        <f t="shared" si="50"/>
        <v>360.57</v>
      </c>
      <c r="G539" s="20">
        <v>0</v>
      </c>
      <c r="H539" s="20">
        <v>48.72</v>
      </c>
      <c r="I539" s="20">
        <v>257.43</v>
      </c>
      <c r="J539" s="20">
        <v>54.42</v>
      </c>
      <c r="K539" s="38">
        <v>0</v>
      </c>
      <c r="L539" s="38">
        <v>0</v>
      </c>
      <c r="M539" s="39" t="e">
        <f>#REF!+#REF!+#REF!+#REF!</f>
        <v>#REF!</v>
      </c>
      <c r="N539" s="39"/>
      <c r="O539" s="51"/>
      <c r="P539" s="51"/>
      <c r="Q539" s="51"/>
      <c r="R539" s="51"/>
      <c r="S539" s="51"/>
      <c r="T539" s="51"/>
    </row>
    <row r="540" s="5" customFormat="1" ht="67.5" hidden="1" spans="1:20">
      <c r="A540" s="53">
        <v>422</v>
      </c>
      <c r="B540" s="20" t="s">
        <v>1002</v>
      </c>
      <c r="C540" s="20" t="s">
        <v>72</v>
      </c>
      <c r="D540" s="20">
        <v>1</v>
      </c>
      <c r="E540" s="20" t="s">
        <v>1003</v>
      </c>
      <c r="F540" s="27">
        <f t="shared" si="50"/>
        <v>4724.47</v>
      </c>
      <c r="G540" s="20">
        <v>1595</v>
      </c>
      <c r="H540" s="20">
        <v>2746.47</v>
      </c>
      <c r="I540" s="20">
        <v>0</v>
      </c>
      <c r="J540" s="20">
        <v>383</v>
      </c>
      <c r="K540" s="38">
        <v>0</v>
      </c>
      <c r="L540" s="38">
        <v>0</v>
      </c>
      <c r="M540" s="39" t="e">
        <f>#REF!+#REF!+#REF!+#REF!</f>
        <v>#REF!</v>
      </c>
      <c r="N540" s="39"/>
      <c r="O540" s="51"/>
      <c r="P540" s="51"/>
      <c r="Q540" s="51"/>
      <c r="R540" s="51"/>
      <c r="S540" s="51"/>
      <c r="T540" s="51"/>
    </row>
    <row r="541" s="5" customFormat="1" ht="42" hidden="1" customHeight="1" spans="1:20">
      <c r="A541" s="53">
        <v>423</v>
      </c>
      <c r="B541" s="20" t="s">
        <v>1004</v>
      </c>
      <c r="C541" s="20" t="s">
        <v>29</v>
      </c>
      <c r="D541" s="20">
        <v>1</v>
      </c>
      <c r="E541" s="20" t="s">
        <v>1005</v>
      </c>
      <c r="F541" s="27">
        <f t="shared" si="50"/>
        <v>121.27</v>
      </c>
      <c r="G541" s="20">
        <v>0</v>
      </c>
      <c r="H541" s="20">
        <v>0</v>
      </c>
      <c r="I541" s="20">
        <v>121.27</v>
      </c>
      <c r="J541" s="20">
        <v>0</v>
      </c>
      <c r="K541" s="38">
        <v>0</v>
      </c>
      <c r="L541" s="38">
        <v>0</v>
      </c>
      <c r="M541" s="39" t="e">
        <f>#REF!+#REF!+#REF!+#REF!</f>
        <v>#REF!</v>
      </c>
      <c r="N541" s="39"/>
      <c r="O541" s="51"/>
      <c r="P541" s="51"/>
      <c r="Q541" s="51"/>
      <c r="R541" s="51"/>
      <c r="S541" s="51"/>
      <c r="T541" s="51"/>
    </row>
    <row r="542" s="5" customFormat="1" ht="54" hidden="1" spans="1:20">
      <c r="A542" s="53">
        <v>424</v>
      </c>
      <c r="B542" s="20" t="s">
        <v>1006</v>
      </c>
      <c r="C542" s="20" t="s">
        <v>29</v>
      </c>
      <c r="D542" s="20">
        <v>1</v>
      </c>
      <c r="E542" s="20" t="s">
        <v>1007</v>
      </c>
      <c r="F542" s="27">
        <f t="shared" si="50"/>
        <v>109.1</v>
      </c>
      <c r="G542" s="20">
        <v>0</v>
      </c>
      <c r="H542" s="20">
        <v>25.66</v>
      </c>
      <c r="I542" s="20">
        <v>28.66</v>
      </c>
      <c r="J542" s="20">
        <v>54.78</v>
      </c>
      <c r="K542" s="38">
        <v>0</v>
      </c>
      <c r="L542" s="38">
        <v>0</v>
      </c>
      <c r="M542" s="39" t="e">
        <f>#REF!+#REF!+#REF!+#REF!</f>
        <v>#REF!</v>
      </c>
      <c r="N542" s="39"/>
      <c r="O542" s="51"/>
      <c r="P542" s="51"/>
      <c r="Q542" s="51"/>
      <c r="R542" s="51"/>
      <c r="S542" s="51"/>
      <c r="T542" s="51"/>
    </row>
    <row r="543" s="5" customFormat="1" ht="57" hidden="1" customHeight="1" spans="1:20">
      <c r="A543" s="53">
        <v>425</v>
      </c>
      <c r="B543" s="20" t="s">
        <v>1008</v>
      </c>
      <c r="C543" s="20" t="s">
        <v>29</v>
      </c>
      <c r="D543" s="20">
        <v>1</v>
      </c>
      <c r="E543" s="20" t="s">
        <v>1009</v>
      </c>
      <c r="F543" s="27">
        <f t="shared" si="50"/>
        <v>124.12</v>
      </c>
      <c r="G543" s="20">
        <v>0</v>
      </c>
      <c r="H543" s="20">
        <v>0</v>
      </c>
      <c r="I543" s="20">
        <v>30.07</v>
      </c>
      <c r="J543" s="20">
        <v>94.05</v>
      </c>
      <c r="K543" s="38">
        <v>0</v>
      </c>
      <c r="L543" s="38">
        <v>0</v>
      </c>
      <c r="M543" s="39" t="e">
        <f>#REF!+#REF!+#REF!+#REF!</f>
        <v>#REF!</v>
      </c>
      <c r="N543" s="39"/>
      <c r="O543" s="51"/>
      <c r="P543" s="51"/>
      <c r="Q543" s="51"/>
      <c r="R543" s="51"/>
      <c r="S543" s="51"/>
      <c r="T543" s="51"/>
    </row>
    <row r="544" s="5" customFormat="1" ht="54" hidden="1" spans="1:20">
      <c r="A544" s="53">
        <v>426</v>
      </c>
      <c r="B544" s="20" t="s">
        <v>1010</v>
      </c>
      <c r="C544" s="20" t="s">
        <v>29</v>
      </c>
      <c r="D544" s="20">
        <v>1</v>
      </c>
      <c r="E544" s="20" t="s">
        <v>1011</v>
      </c>
      <c r="F544" s="27">
        <f t="shared" si="50"/>
        <v>1252.41</v>
      </c>
      <c r="G544" s="20">
        <v>0</v>
      </c>
      <c r="H544" s="20">
        <v>204.04</v>
      </c>
      <c r="I544" s="20">
        <f>455.57-29.79</f>
        <v>425.78</v>
      </c>
      <c r="J544" s="20">
        <f>1092.64-470.05</f>
        <v>622.59</v>
      </c>
      <c r="K544" s="38">
        <v>0</v>
      </c>
      <c r="L544" s="38">
        <v>0</v>
      </c>
      <c r="M544" s="39" t="e">
        <f>#REF!+#REF!+#REF!+#REF!</f>
        <v>#REF!</v>
      </c>
      <c r="N544" s="39"/>
      <c r="O544" s="51"/>
      <c r="P544" s="51"/>
      <c r="Q544" s="51"/>
      <c r="R544" s="51"/>
      <c r="S544" s="51"/>
      <c r="T544" s="51"/>
    </row>
    <row r="545" s="5" customFormat="1" ht="40.5" hidden="1" spans="1:20">
      <c r="A545" s="53">
        <v>427</v>
      </c>
      <c r="B545" s="20" t="s">
        <v>1012</v>
      </c>
      <c r="C545" s="20" t="s">
        <v>29</v>
      </c>
      <c r="D545" s="20">
        <v>1</v>
      </c>
      <c r="E545" s="20" t="s">
        <v>1013</v>
      </c>
      <c r="F545" s="27">
        <f t="shared" si="50"/>
        <v>287.64</v>
      </c>
      <c r="G545" s="20">
        <v>0</v>
      </c>
      <c r="H545" s="20">
        <v>0</v>
      </c>
      <c r="I545" s="20">
        <v>63.59</v>
      </c>
      <c r="J545" s="20">
        <v>224.05</v>
      </c>
      <c r="K545" s="38">
        <v>0</v>
      </c>
      <c r="L545" s="38">
        <v>0</v>
      </c>
      <c r="M545" s="39" t="e">
        <f>#REF!+#REF!+#REF!+#REF!</f>
        <v>#REF!</v>
      </c>
      <c r="N545" s="39"/>
      <c r="O545" s="51"/>
      <c r="P545" s="51"/>
      <c r="Q545" s="51"/>
      <c r="R545" s="51"/>
      <c r="S545" s="51"/>
      <c r="T545" s="51"/>
    </row>
    <row r="546" s="6" customFormat="1" ht="40" hidden="1" customHeight="1" spans="1:20">
      <c r="A546" s="53">
        <v>428</v>
      </c>
      <c r="B546" s="20" t="s">
        <v>1014</v>
      </c>
      <c r="C546" s="20" t="s">
        <v>29</v>
      </c>
      <c r="D546" s="20">
        <v>4</v>
      </c>
      <c r="E546" s="20" t="s">
        <v>1015</v>
      </c>
      <c r="F546" s="29">
        <f t="shared" si="50"/>
        <v>4223.09</v>
      </c>
      <c r="G546" s="20">
        <v>0</v>
      </c>
      <c r="H546" s="20">
        <v>0</v>
      </c>
      <c r="I546" s="20">
        <v>60.33</v>
      </c>
      <c r="J546" s="20">
        <v>4162.76</v>
      </c>
      <c r="K546" s="38">
        <v>0</v>
      </c>
      <c r="L546" s="38">
        <v>0</v>
      </c>
      <c r="M546" s="47" t="e">
        <f>#REF!+#REF!+#REF!+#REF!</f>
        <v>#REF!</v>
      </c>
      <c r="N546" s="47"/>
      <c r="O546" s="51"/>
      <c r="P546" s="51"/>
      <c r="Q546" s="51"/>
      <c r="R546" s="51"/>
      <c r="S546" s="51"/>
      <c r="T546" s="51"/>
    </row>
    <row r="547" s="6" customFormat="1" ht="40" hidden="1" customHeight="1" spans="1:20">
      <c r="A547" s="53"/>
      <c r="B547" s="20"/>
      <c r="C547" s="20"/>
      <c r="D547" s="20"/>
      <c r="E547" s="20" t="s">
        <v>1016</v>
      </c>
      <c r="F547" s="30"/>
      <c r="G547" s="20"/>
      <c r="H547" s="20"/>
      <c r="I547" s="20"/>
      <c r="J547" s="20"/>
      <c r="K547" s="38"/>
      <c r="L547" s="38"/>
      <c r="M547" s="48"/>
      <c r="N547" s="48"/>
      <c r="O547" s="51"/>
      <c r="P547" s="51"/>
      <c r="Q547" s="51"/>
      <c r="R547" s="51"/>
      <c r="S547" s="51"/>
      <c r="T547" s="51"/>
    </row>
    <row r="548" s="6" customFormat="1" ht="40" hidden="1" customHeight="1" spans="1:20">
      <c r="A548" s="53"/>
      <c r="B548" s="20"/>
      <c r="C548" s="20"/>
      <c r="D548" s="20"/>
      <c r="E548" s="20" t="s">
        <v>1017</v>
      </c>
      <c r="F548" s="30"/>
      <c r="G548" s="20"/>
      <c r="H548" s="20"/>
      <c r="I548" s="20"/>
      <c r="J548" s="20"/>
      <c r="K548" s="38"/>
      <c r="L548" s="38"/>
      <c r="M548" s="48"/>
      <c r="N548" s="48"/>
      <c r="O548" s="51"/>
      <c r="P548" s="51"/>
      <c r="Q548" s="51"/>
      <c r="R548" s="51"/>
      <c r="S548" s="51"/>
      <c r="T548" s="51"/>
    </row>
    <row r="549" s="6" customFormat="1" ht="40" hidden="1" customHeight="1" spans="1:20">
      <c r="A549" s="53"/>
      <c r="B549" s="20"/>
      <c r="C549" s="20"/>
      <c r="D549" s="20"/>
      <c r="E549" s="20" t="s">
        <v>1018</v>
      </c>
      <c r="F549" s="31"/>
      <c r="G549" s="20"/>
      <c r="H549" s="20"/>
      <c r="I549" s="20"/>
      <c r="J549" s="20"/>
      <c r="K549" s="38"/>
      <c r="L549" s="38"/>
      <c r="M549" s="49"/>
      <c r="N549" s="49"/>
      <c r="O549" s="51"/>
      <c r="P549" s="51"/>
      <c r="Q549" s="51"/>
      <c r="R549" s="51"/>
      <c r="S549" s="51"/>
      <c r="T549" s="51"/>
    </row>
    <row r="550" s="5" customFormat="1" ht="40.5" hidden="1" spans="1:20">
      <c r="A550" s="53">
        <v>429</v>
      </c>
      <c r="B550" s="20" t="s">
        <v>1019</v>
      </c>
      <c r="C550" s="20" t="s">
        <v>29</v>
      </c>
      <c r="D550" s="20">
        <v>1</v>
      </c>
      <c r="E550" s="20" t="s">
        <v>1020</v>
      </c>
      <c r="F550" s="27">
        <f t="shared" ref="F550:F560" si="51">G550+H550+I550+J550</f>
        <v>554.18</v>
      </c>
      <c r="G550" s="20">
        <v>0</v>
      </c>
      <c r="H550" s="20">
        <v>0</v>
      </c>
      <c r="I550" s="20">
        <v>0</v>
      </c>
      <c r="J550" s="20">
        <v>554.18</v>
      </c>
      <c r="K550" s="38">
        <v>0</v>
      </c>
      <c r="L550" s="38">
        <v>0</v>
      </c>
      <c r="M550" s="39" t="e">
        <f>#REF!+#REF!+#REF!+#REF!</f>
        <v>#REF!</v>
      </c>
      <c r="N550" s="39"/>
      <c r="O550" s="51"/>
      <c r="P550" s="51"/>
      <c r="Q550" s="51"/>
      <c r="R550" s="51"/>
      <c r="S550" s="51"/>
      <c r="T550" s="51"/>
    </row>
    <row r="551" s="5" customFormat="1" ht="54" hidden="1" spans="1:20">
      <c r="A551" s="53">
        <v>430</v>
      </c>
      <c r="B551" s="20" t="s">
        <v>1021</v>
      </c>
      <c r="C551" s="20" t="s">
        <v>29</v>
      </c>
      <c r="D551" s="20">
        <v>1</v>
      </c>
      <c r="E551" s="20" t="s">
        <v>1022</v>
      </c>
      <c r="F551" s="27">
        <f t="shared" si="51"/>
        <v>2470.79</v>
      </c>
      <c r="G551" s="20">
        <v>0</v>
      </c>
      <c r="H551" s="20">
        <v>0</v>
      </c>
      <c r="I551" s="20">
        <v>0</v>
      </c>
      <c r="J551" s="20">
        <f>2577.95-107.16</f>
        <v>2470.79</v>
      </c>
      <c r="K551" s="38">
        <v>0</v>
      </c>
      <c r="L551" s="38">
        <v>0</v>
      </c>
      <c r="M551" s="39" t="e">
        <f>#REF!+#REF!+#REF!+#REF!</f>
        <v>#REF!</v>
      </c>
      <c r="N551" s="39"/>
      <c r="O551" s="51"/>
      <c r="P551" s="51"/>
      <c r="Q551" s="51"/>
      <c r="R551" s="51"/>
      <c r="S551" s="51"/>
      <c r="T551" s="51"/>
    </row>
    <row r="552" s="5" customFormat="1" ht="74" hidden="1" customHeight="1" spans="1:20">
      <c r="A552" s="53">
        <v>431</v>
      </c>
      <c r="B552" s="20" t="s">
        <v>1023</v>
      </c>
      <c r="C552" s="20" t="s">
        <v>72</v>
      </c>
      <c r="D552" s="20">
        <v>1</v>
      </c>
      <c r="E552" s="20" t="s">
        <v>1024</v>
      </c>
      <c r="F552" s="27">
        <f t="shared" si="51"/>
        <v>1859.15</v>
      </c>
      <c r="G552" s="59">
        <v>756</v>
      </c>
      <c r="H552" s="59">
        <v>1103.15</v>
      </c>
      <c r="I552" s="59"/>
      <c r="J552" s="59"/>
      <c r="K552" s="38">
        <v>0</v>
      </c>
      <c r="L552" s="38">
        <v>0</v>
      </c>
      <c r="M552" s="39" t="e">
        <f>#REF!+#REF!+#REF!+#REF!</f>
        <v>#REF!</v>
      </c>
      <c r="N552" s="39"/>
      <c r="O552" s="51"/>
      <c r="P552" s="51"/>
      <c r="Q552" s="51"/>
      <c r="R552" s="51"/>
      <c r="S552" s="51"/>
      <c r="T552" s="51"/>
    </row>
    <row r="553" s="5" customFormat="1" ht="27" hidden="1" spans="1:20">
      <c r="A553" s="53">
        <v>432</v>
      </c>
      <c r="B553" s="20" t="s">
        <v>1025</v>
      </c>
      <c r="C553" s="20" t="s">
        <v>29</v>
      </c>
      <c r="D553" s="20">
        <v>1</v>
      </c>
      <c r="E553" s="20" t="s">
        <v>1026</v>
      </c>
      <c r="F553" s="27">
        <f t="shared" si="51"/>
        <v>335.11</v>
      </c>
      <c r="G553" s="20">
        <v>0</v>
      </c>
      <c r="H553" s="20">
        <v>0</v>
      </c>
      <c r="I553" s="20">
        <v>0</v>
      </c>
      <c r="J553" s="20">
        <v>335.11</v>
      </c>
      <c r="K553" s="38">
        <v>0</v>
      </c>
      <c r="L553" s="38">
        <v>0</v>
      </c>
      <c r="M553" s="39" t="e">
        <f>#REF!+#REF!+#REF!+#REF!</f>
        <v>#REF!</v>
      </c>
      <c r="N553" s="39"/>
      <c r="O553" s="51"/>
      <c r="P553" s="51"/>
      <c r="Q553" s="51"/>
      <c r="R553" s="51"/>
      <c r="S553" s="51"/>
      <c r="T553" s="51"/>
    </row>
    <row r="554" s="5" customFormat="1" ht="40.5" hidden="1" spans="1:20">
      <c r="A554" s="53">
        <v>433</v>
      </c>
      <c r="B554" s="20" t="s">
        <v>1027</v>
      </c>
      <c r="C554" s="20" t="s">
        <v>72</v>
      </c>
      <c r="D554" s="20">
        <v>1</v>
      </c>
      <c r="E554" s="20" t="s">
        <v>1028</v>
      </c>
      <c r="F554" s="27">
        <f t="shared" si="51"/>
        <v>170.13</v>
      </c>
      <c r="G554" s="20">
        <v>0</v>
      </c>
      <c r="H554" s="20">
        <v>0</v>
      </c>
      <c r="I554" s="20">
        <v>170.13</v>
      </c>
      <c r="J554" s="20">
        <v>0</v>
      </c>
      <c r="K554" s="38">
        <v>0</v>
      </c>
      <c r="L554" s="38">
        <v>0</v>
      </c>
      <c r="M554" s="39" t="e">
        <f>#REF!+#REF!+#REF!+#REF!</f>
        <v>#REF!</v>
      </c>
      <c r="N554" s="39"/>
      <c r="O554" s="51"/>
      <c r="P554" s="51"/>
      <c r="Q554" s="51"/>
      <c r="R554" s="51"/>
      <c r="S554" s="51"/>
      <c r="T554" s="51"/>
    </row>
    <row r="555" s="5" customFormat="1" ht="40.5" hidden="1" spans="1:20">
      <c r="A555" s="53">
        <v>434</v>
      </c>
      <c r="B555" s="20" t="s">
        <v>1029</v>
      </c>
      <c r="C555" s="20" t="s">
        <v>29</v>
      </c>
      <c r="D555" s="20">
        <v>1</v>
      </c>
      <c r="E555" s="20" t="s">
        <v>1030</v>
      </c>
      <c r="F555" s="27">
        <f t="shared" si="51"/>
        <v>100.68</v>
      </c>
      <c r="G555" s="20">
        <v>0</v>
      </c>
      <c r="H555" s="20">
        <v>0</v>
      </c>
      <c r="I555" s="20">
        <v>0</v>
      </c>
      <c r="J555" s="20">
        <v>100.68</v>
      </c>
      <c r="K555" s="38">
        <v>0</v>
      </c>
      <c r="L555" s="38">
        <v>0</v>
      </c>
      <c r="M555" s="39" t="e">
        <f>#REF!+#REF!+#REF!+#REF!</f>
        <v>#REF!</v>
      </c>
      <c r="N555" s="39"/>
      <c r="O555" s="51"/>
      <c r="P555" s="51"/>
      <c r="Q555" s="51"/>
      <c r="R555" s="51"/>
      <c r="S555" s="51"/>
      <c r="T555" s="51"/>
    </row>
    <row r="556" s="5" customFormat="1" ht="40.5" hidden="1" spans="1:20">
      <c r="A556" s="53">
        <v>435</v>
      </c>
      <c r="B556" s="20" t="s">
        <v>1031</v>
      </c>
      <c r="C556" s="20" t="s">
        <v>29</v>
      </c>
      <c r="D556" s="20">
        <v>1</v>
      </c>
      <c r="E556" s="20" t="s">
        <v>1032</v>
      </c>
      <c r="F556" s="27">
        <f t="shared" si="51"/>
        <v>212.83</v>
      </c>
      <c r="G556" s="20">
        <v>0</v>
      </c>
      <c r="H556" s="20">
        <v>0</v>
      </c>
      <c r="I556" s="20">
        <v>212.83</v>
      </c>
      <c r="J556" s="20">
        <v>0</v>
      </c>
      <c r="K556" s="38">
        <v>0</v>
      </c>
      <c r="L556" s="38">
        <v>0</v>
      </c>
      <c r="M556" s="39" t="e">
        <f>#REF!+#REF!+#REF!+#REF!</f>
        <v>#REF!</v>
      </c>
      <c r="N556" s="39"/>
      <c r="O556" s="51"/>
      <c r="P556" s="51"/>
      <c r="Q556" s="51"/>
      <c r="R556" s="51"/>
      <c r="S556" s="51"/>
      <c r="T556" s="51"/>
    </row>
    <row r="557" s="5" customFormat="1" ht="51" hidden="1" customHeight="1" spans="1:20">
      <c r="A557" s="53">
        <v>436</v>
      </c>
      <c r="B557" s="20" t="s">
        <v>1033</v>
      </c>
      <c r="C557" s="20" t="s">
        <v>72</v>
      </c>
      <c r="D557" s="20">
        <v>1</v>
      </c>
      <c r="E557" s="20" t="s">
        <v>1034</v>
      </c>
      <c r="F557" s="27">
        <f t="shared" si="51"/>
        <v>10504.74</v>
      </c>
      <c r="G557" s="20">
        <v>0</v>
      </c>
      <c r="H557" s="20">
        <v>10414.71</v>
      </c>
      <c r="I557" s="20">
        <v>90.03</v>
      </c>
      <c r="J557" s="20">
        <v>0</v>
      </c>
      <c r="K557" s="38">
        <v>0</v>
      </c>
      <c r="L557" s="38">
        <v>0</v>
      </c>
      <c r="M557" s="39" t="e">
        <f>#REF!+#REF!+#REF!+#REF!</f>
        <v>#REF!</v>
      </c>
      <c r="N557" s="39"/>
      <c r="O557" s="51"/>
      <c r="P557" s="51"/>
      <c r="Q557" s="51"/>
      <c r="R557" s="51"/>
      <c r="S557" s="51"/>
      <c r="T557" s="51"/>
    </row>
    <row r="558" s="5" customFormat="1" ht="40.5" hidden="1" spans="1:20">
      <c r="A558" s="53">
        <v>437</v>
      </c>
      <c r="B558" s="20" t="s">
        <v>1035</v>
      </c>
      <c r="C558" s="20" t="s">
        <v>29</v>
      </c>
      <c r="D558" s="20">
        <v>1</v>
      </c>
      <c r="E558" s="20" t="s">
        <v>1036</v>
      </c>
      <c r="F558" s="27">
        <f t="shared" si="51"/>
        <v>7717.53</v>
      </c>
      <c r="G558" s="20">
        <v>0</v>
      </c>
      <c r="H558" s="20">
        <v>7477.25</v>
      </c>
      <c r="I558" s="20">
        <v>240.28</v>
      </c>
      <c r="J558" s="20">
        <v>0</v>
      </c>
      <c r="K558" s="38">
        <v>0</v>
      </c>
      <c r="L558" s="38">
        <v>0</v>
      </c>
      <c r="M558" s="39" t="e">
        <f>#REF!+#REF!+#REF!+#REF!</f>
        <v>#REF!</v>
      </c>
      <c r="N558" s="39"/>
      <c r="O558" s="51"/>
      <c r="P558" s="51"/>
      <c r="Q558" s="51"/>
      <c r="R558" s="51"/>
      <c r="S558" s="51"/>
      <c r="T558" s="51"/>
    </row>
    <row r="559" s="5" customFormat="1" ht="54" hidden="1" spans="1:20">
      <c r="A559" s="53">
        <v>438</v>
      </c>
      <c r="B559" s="20" t="s">
        <v>1037</v>
      </c>
      <c r="C559" s="20" t="s">
        <v>29</v>
      </c>
      <c r="D559" s="20">
        <v>1</v>
      </c>
      <c r="E559" s="20" t="s">
        <v>1038</v>
      </c>
      <c r="F559" s="27">
        <f t="shared" si="51"/>
        <v>256.04</v>
      </c>
      <c r="G559" s="20">
        <v>0</v>
      </c>
      <c r="H559" s="20">
        <v>184.87</v>
      </c>
      <c r="I559" s="20">
        <v>71.17</v>
      </c>
      <c r="J559" s="20">
        <v>0</v>
      </c>
      <c r="K559" s="38">
        <v>0</v>
      </c>
      <c r="L559" s="38">
        <v>0</v>
      </c>
      <c r="M559" s="39" t="e">
        <f>#REF!+#REF!+#REF!+#REF!</f>
        <v>#REF!</v>
      </c>
      <c r="N559" s="39"/>
      <c r="O559" s="51"/>
      <c r="P559" s="51"/>
      <c r="Q559" s="51"/>
      <c r="R559" s="51"/>
      <c r="S559" s="51"/>
      <c r="T559" s="51"/>
    </row>
    <row r="560" s="6" customFormat="1" ht="40" hidden="1" customHeight="1" spans="1:20">
      <c r="A560" s="53">
        <v>439</v>
      </c>
      <c r="B560" s="20" t="s">
        <v>1039</v>
      </c>
      <c r="C560" s="20" t="s">
        <v>72</v>
      </c>
      <c r="D560" s="20">
        <v>2</v>
      </c>
      <c r="E560" s="20" t="s">
        <v>1040</v>
      </c>
      <c r="F560" s="29">
        <f t="shared" si="51"/>
        <v>1402.2</v>
      </c>
      <c r="G560" s="20">
        <v>0</v>
      </c>
      <c r="H560" s="20">
        <v>88.95</v>
      </c>
      <c r="I560" s="20">
        <v>4.66</v>
      </c>
      <c r="J560" s="20">
        <v>1308.59</v>
      </c>
      <c r="K560" s="38">
        <v>0</v>
      </c>
      <c r="L560" s="38">
        <v>0</v>
      </c>
      <c r="M560" s="47" t="e">
        <f>#REF!+#REF!+#REF!+#REF!</f>
        <v>#REF!</v>
      </c>
      <c r="N560" s="47"/>
      <c r="O560" s="51"/>
      <c r="P560" s="51"/>
      <c r="Q560" s="51"/>
      <c r="R560" s="51"/>
      <c r="S560" s="51"/>
      <c r="T560" s="51"/>
    </row>
    <row r="561" s="6" customFormat="1" ht="40" hidden="1" customHeight="1" spans="1:20">
      <c r="A561" s="53"/>
      <c r="B561" s="20"/>
      <c r="C561" s="20"/>
      <c r="D561" s="20"/>
      <c r="E561" s="20" t="s">
        <v>1041</v>
      </c>
      <c r="F561" s="31"/>
      <c r="G561" s="20">
        <v>0</v>
      </c>
      <c r="H561" s="20"/>
      <c r="I561" s="20"/>
      <c r="J561" s="20"/>
      <c r="K561" s="38"/>
      <c r="L561" s="38"/>
      <c r="M561" s="49"/>
      <c r="N561" s="49"/>
      <c r="O561" s="51"/>
      <c r="P561" s="51"/>
      <c r="Q561" s="51"/>
      <c r="R561" s="51"/>
      <c r="S561" s="51"/>
      <c r="T561" s="51"/>
    </row>
    <row r="562" s="5" customFormat="1" ht="40.5" hidden="1" spans="1:20">
      <c r="A562" s="53">
        <v>440</v>
      </c>
      <c r="B562" s="20" t="s">
        <v>1042</v>
      </c>
      <c r="C562" s="20" t="s">
        <v>29</v>
      </c>
      <c r="D562" s="20">
        <v>1</v>
      </c>
      <c r="E562" s="20" t="s">
        <v>1043</v>
      </c>
      <c r="F562" s="27">
        <f t="shared" ref="F562:F583" si="52">G562+H562+I562+J562</f>
        <v>739.4</v>
      </c>
      <c r="G562" s="20">
        <v>0</v>
      </c>
      <c r="H562" s="20">
        <v>0</v>
      </c>
      <c r="I562" s="20">
        <v>739.4</v>
      </c>
      <c r="J562" s="20">
        <v>0</v>
      </c>
      <c r="K562" s="38">
        <v>0</v>
      </c>
      <c r="L562" s="38">
        <v>0</v>
      </c>
      <c r="M562" s="39" t="e">
        <f>#REF!+#REF!+#REF!+#REF!</f>
        <v>#REF!</v>
      </c>
      <c r="N562" s="39"/>
      <c r="O562" s="51"/>
      <c r="P562" s="51"/>
      <c r="Q562" s="51"/>
      <c r="R562" s="51"/>
      <c r="S562" s="51"/>
      <c r="T562" s="51"/>
    </row>
    <row r="563" s="5" customFormat="1" ht="27" hidden="1" spans="1:20">
      <c r="A563" s="53">
        <v>441</v>
      </c>
      <c r="B563" s="20" t="s">
        <v>1044</v>
      </c>
      <c r="C563" s="20" t="s">
        <v>29</v>
      </c>
      <c r="D563" s="20">
        <v>1</v>
      </c>
      <c r="E563" s="20" t="s">
        <v>1045</v>
      </c>
      <c r="F563" s="27">
        <f t="shared" si="52"/>
        <v>211.35</v>
      </c>
      <c r="G563" s="20">
        <v>0</v>
      </c>
      <c r="H563" s="20">
        <v>0</v>
      </c>
      <c r="I563" s="20">
        <v>30.89</v>
      </c>
      <c r="J563" s="20">
        <v>180.46</v>
      </c>
      <c r="K563" s="38">
        <v>0</v>
      </c>
      <c r="L563" s="38">
        <v>0</v>
      </c>
      <c r="M563" s="39" t="e">
        <f>#REF!+#REF!+#REF!+#REF!</f>
        <v>#REF!</v>
      </c>
      <c r="N563" s="39"/>
      <c r="O563" s="51"/>
      <c r="P563" s="51"/>
      <c r="Q563" s="51"/>
      <c r="R563" s="51"/>
      <c r="S563" s="51"/>
      <c r="T563" s="51"/>
    </row>
    <row r="564" s="5" customFormat="1" ht="40.5" hidden="1" spans="1:20">
      <c r="A564" s="53">
        <v>442</v>
      </c>
      <c r="B564" s="20" t="s">
        <v>1046</v>
      </c>
      <c r="C564" s="20" t="s">
        <v>29</v>
      </c>
      <c r="D564" s="20">
        <v>1</v>
      </c>
      <c r="E564" s="20" t="s">
        <v>1047</v>
      </c>
      <c r="F564" s="27">
        <f t="shared" si="52"/>
        <v>3048.78</v>
      </c>
      <c r="G564" s="20">
        <v>0</v>
      </c>
      <c r="H564" s="20">
        <v>3042.39</v>
      </c>
      <c r="I564" s="20">
        <v>6.39</v>
      </c>
      <c r="J564" s="20">
        <v>0</v>
      </c>
      <c r="K564" s="38">
        <v>0</v>
      </c>
      <c r="L564" s="38">
        <v>0</v>
      </c>
      <c r="M564" s="39" t="e">
        <f>#REF!+#REF!+#REF!+#REF!</f>
        <v>#REF!</v>
      </c>
      <c r="N564" s="39"/>
      <c r="O564" s="51"/>
      <c r="P564" s="51"/>
      <c r="Q564" s="51"/>
      <c r="R564" s="51"/>
      <c r="S564" s="51"/>
      <c r="T564" s="51"/>
    </row>
    <row r="565" s="5" customFormat="1" ht="40.5" hidden="1" spans="1:20">
      <c r="A565" s="53">
        <v>443</v>
      </c>
      <c r="B565" s="20" t="s">
        <v>1048</v>
      </c>
      <c r="C565" s="20" t="s">
        <v>29</v>
      </c>
      <c r="D565" s="20">
        <v>1</v>
      </c>
      <c r="E565" s="20" t="s">
        <v>1049</v>
      </c>
      <c r="F565" s="27">
        <f t="shared" si="52"/>
        <v>1402.74</v>
      </c>
      <c r="G565" s="20">
        <v>0</v>
      </c>
      <c r="H565" s="20">
        <v>836.04</v>
      </c>
      <c r="I565" s="20">
        <v>277.73</v>
      </c>
      <c r="J565" s="20">
        <v>288.97</v>
      </c>
      <c r="K565" s="38">
        <v>0</v>
      </c>
      <c r="L565" s="38">
        <v>0</v>
      </c>
      <c r="M565" s="39" t="e">
        <f>#REF!+#REF!+#REF!+#REF!</f>
        <v>#REF!</v>
      </c>
      <c r="N565" s="39"/>
      <c r="O565" s="51"/>
      <c r="P565" s="51"/>
      <c r="Q565" s="51"/>
      <c r="R565" s="51"/>
      <c r="S565" s="51"/>
      <c r="T565" s="51"/>
    </row>
    <row r="566" s="5" customFormat="1" ht="42" hidden="1" customHeight="1" spans="1:20">
      <c r="A566" s="53">
        <v>444</v>
      </c>
      <c r="B566" s="20" t="s">
        <v>1050</v>
      </c>
      <c r="C566" s="20" t="s">
        <v>72</v>
      </c>
      <c r="D566" s="20">
        <v>1</v>
      </c>
      <c r="E566" s="20" t="s">
        <v>1051</v>
      </c>
      <c r="F566" s="27">
        <f t="shared" si="52"/>
        <v>163.62</v>
      </c>
      <c r="G566" s="20">
        <v>0</v>
      </c>
      <c r="H566" s="20">
        <v>0</v>
      </c>
      <c r="I566" s="20">
        <v>2.39</v>
      </c>
      <c r="J566" s="20">
        <v>161.23</v>
      </c>
      <c r="K566" s="38">
        <v>0</v>
      </c>
      <c r="L566" s="38">
        <v>0</v>
      </c>
      <c r="M566" s="39" t="e">
        <f>#REF!+#REF!+#REF!+#REF!</f>
        <v>#REF!</v>
      </c>
      <c r="N566" s="39"/>
      <c r="O566" s="51"/>
      <c r="P566" s="51"/>
      <c r="Q566" s="51"/>
      <c r="R566" s="51"/>
      <c r="S566" s="51"/>
      <c r="T566" s="51"/>
    </row>
    <row r="567" s="5" customFormat="1" ht="27" hidden="1" spans="1:20">
      <c r="A567" s="53">
        <v>445</v>
      </c>
      <c r="B567" s="20" t="s">
        <v>1052</v>
      </c>
      <c r="C567" s="20" t="s">
        <v>29</v>
      </c>
      <c r="D567" s="20">
        <v>1</v>
      </c>
      <c r="E567" s="20" t="s">
        <v>1053</v>
      </c>
      <c r="F567" s="27">
        <f t="shared" si="52"/>
        <v>111.21</v>
      </c>
      <c r="G567" s="20">
        <v>0</v>
      </c>
      <c r="H567" s="20">
        <v>0</v>
      </c>
      <c r="I567" s="20">
        <v>48.29</v>
      </c>
      <c r="J567" s="20">
        <v>62.92</v>
      </c>
      <c r="K567" s="38">
        <v>0</v>
      </c>
      <c r="L567" s="38">
        <v>0</v>
      </c>
      <c r="M567" s="39" t="e">
        <f>#REF!+#REF!+#REF!+#REF!</f>
        <v>#REF!</v>
      </c>
      <c r="N567" s="39"/>
      <c r="O567" s="51"/>
      <c r="P567" s="51"/>
      <c r="Q567" s="51"/>
      <c r="R567" s="51"/>
      <c r="S567" s="51"/>
      <c r="T567" s="51"/>
    </row>
    <row r="568" s="5" customFormat="1" ht="27" hidden="1" spans="1:20">
      <c r="A568" s="53">
        <v>446</v>
      </c>
      <c r="B568" s="20" t="s">
        <v>1054</v>
      </c>
      <c r="C568" s="20" t="s">
        <v>29</v>
      </c>
      <c r="D568" s="20">
        <v>1</v>
      </c>
      <c r="E568" s="20" t="s">
        <v>1055</v>
      </c>
      <c r="F568" s="27">
        <f t="shared" si="52"/>
        <v>256.47</v>
      </c>
      <c r="G568" s="20">
        <v>0</v>
      </c>
      <c r="H568" s="20">
        <v>0</v>
      </c>
      <c r="I568" s="20">
        <v>168.59</v>
      </c>
      <c r="J568" s="20">
        <v>87.88</v>
      </c>
      <c r="K568" s="38">
        <v>0</v>
      </c>
      <c r="L568" s="38">
        <v>0</v>
      </c>
      <c r="M568" s="39" t="e">
        <f>#REF!+#REF!+#REF!+#REF!</f>
        <v>#REF!</v>
      </c>
      <c r="N568" s="39"/>
      <c r="O568" s="51"/>
      <c r="P568" s="51"/>
      <c r="Q568" s="51"/>
      <c r="R568" s="51"/>
      <c r="S568" s="51"/>
      <c r="T568" s="51"/>
    </row>
    <row r="569" s="5" customFormat="1" ht="27" hidden="1" spans="1:20">
      <c r="A569" s="53">
        <v>447</v>
      </c>
      <c r="B569" s="20" t="s">
        <v>1056</v>
      </c>
      <c r="C569" s="20" t="s">
        <v>29</v>
      </c>
      <c r="D569" s="20">
        <v>1</v>
      </c>
      <c r="E569" s="20" t="s">
        <v>1057</v>
      </c>
      <c r="F569" s="27">
        <f t="shared" si="52"/>
        <v>1747.78</v>
      </c>
      <c r="G569" s="20">
        <v>0</v>
      </c>
      <c r="H569" s="20">
        <v>1576.64</v>
      </c>
      <c r="I569" s="20">
        <v>171.14</v>
      </c>
      <c r="J569" s="20">
        <v>0</v>
      </c>
      <c r="K569" s="38">
        <v>0</v>
      </c>
      <c r="L569" s="38">
        <v>0</v>
      </c>
      <c r="M569" s="39" t="e">
        <f>#REF!+#REF!+#REF!+#REF!</f>
        <v>#REF!</v>
      </c>
      <c r="N569" s="39"/>
      <c r="O569" s="51"/>
      <c r="P569" s="51"/>
      <c r="Q569" s="51"/>
      <c r="R569" s="51"/>
      <c r="S569" s="51"/>
      <c r="T569" s="51"/>
    </row>
    <row r="570" s="5" customFormat="1" ht="67.5" hidden="1" spans="1:20">
      <c r="A570" s="53">
        <v>448</v>
      </c>
      <c r="B570" s="20" t="s">
        <v>1058</v>
      </c>
      <c r="C570" s="20" t="s">
        <v>72</v>
      </c>
      <c r="D570" s="20">
        <v>1</v>
      </c>
      <c r="E570" s="20" t="s">
        <v>1059</v>
      </c>
      <c r="F570" s="27">
        <f t="shared" si="52"/>
        <v>392.92</v>
      </c>
      <c r="G570" s="20">
        <v>0</v>
      </c>
      <c r="H570" s="20">
        <v>0</v>
      </c>
      <c r="I570" s="20">
        <v>0</v>
      </c>
      <c r="J570" s="20">
        <v>392.92</v>
      </c>
      <c r="K570" s="38">
        <v>0</v>
      </c>
      <c r="L570" s="38">
        <v>0</v>
      </c>
      <c r="M570" s="39" t="e">
        <f>#REF!+#REF!+#REF!+#REF!</f>
        <v>#REF!</v>
      </c>
      <c r="N570" s="39"/>
      <c r="O570" s="51"/>
      <c r="P570" s="51"/>
      <c r="Q570" s="51"/>
      <c r="R570" s="51"/>
      <c r="S570" s="51"/>
      <c r="T570" s="51"/>
    </row>
    <row r="571" s="7" customFormat="1" ht="40.5" hidden="1" spans="1:20">
      <c r="A571" s="53">
        <v>449</v>
      </c>
      <c r="B571" s="20" t="s">
        <v>1060</v>
      </c>
      <c r="C571" s="20" t="s">
        <v>29</v>
      </c>
      <c r="D571" s="20">
        <v>1</v>
      </c>
      <c r="E571" s="20" t="s">
        <v>1061</v>
      </c>
      <c r="F571" s="27">
        <f t="shared" si="52"/>
        <v>300.91</v>
      </c>
      <c r="G571" s="20">
        <v>0</v>
      </c>
      <c r="H571" s="20">
        <v>0</v>
      </c>
      <c r="I571" s="20">
        <v>195.98</v>
      </c>
      <c r="J571" s="20">
        <v>104.93</v>
      </c>
      <c r="K571" s="38">
        <v>0</v>
      </c>
      <c r="L571" s="38">
        <v>0</v>
      </c>
      <c r="M571" s="39" t="e">
        <f>#REF!+#REF!+#REF!+#REF!</f>
        <v>#REF!</v>
      </c>
      <c r="N571" s="39"/>
      <c r="O571" s="51"/>
      <c r="P571" s="51"/>
      <c r="Q571" s="51"/>
      <c r="R571" s="51"/>
      <c r="S571" s="51"/>
      <c r="T571" s="51"/>
    </row>
    <row r="572" s="7" customFormat="1" ht="40.5" hidden="1" spans="1:20">
      <c r="A572" s="53">
        <v>450</v>
      </c>
      <c r="B572" s="20" t="s">
        <v>1062</v>
      </c>
      <c r="C572" s="20" t="s">
        <v>29</v>
      </c>
      <c r="D572" s="20">
        <v>1</v>
      </c>
      <c r="E572" s="20" t="s">
        <v>1063</v>
      </c>
      <c r="F572" s="27">
        <f t="shared" si="52"/>
        <v>398.55</v>
      </c>
      <c r="G572" s="20">
        <v>0</v>
      </c>
      <c r="H572" s="20">
        <v>0</v>
      </c>
      <c r="I572" s="20">
        <v>20.77</v>
      </c>
      <c r="J572" s="20">
        <v>377.78</v>
      </c>
      <c r="K572" s="38">
        <v>0</v>
      </c>
      <c r="L572" s="38">
        <v>0</v>
      </c>
      <c r="M572" s="39" t="e">
        <f>#REF!+#REF!+#REF!+#REF!</f>
        <v>#REF!</v>
      </c>
      <c r="N572" s="39"/>
      <c r="O572" s="51"/>
      <c r="P572" s="51"/>
      <c r="Q572" s="51"/>
      <c r="R572" s="51"/>
      <c r="S572" s="51"/>
      <c r="T572" s="51"/>
    </row>
    <row r="573" s="7" customFormat="1" ht="27" hidden="1" spans="1:20">
      <c r="A573" s="53">
        <v>451</v>
      </c>
      <c r="B573" s="20" t="s">
        <v>1064</v>
      </c>
      <c r="C573" s="20" t="s">
        <v>29</v>
      </c>
      <c r="D573" s="20">
        <v>1</v>
      </c>
      <c r="E573" s="20" t="s">
        <v>1065</v>
      </c>
      <c r="F573" s="27">
        <f t="shared" si="52"/>
        <v>1185.51</v>
      </c>
      <c r="G573" s="20">
        <v>0</v>
      </c>
      <c r="H573" s="20">
        <v>1059.62</v>
      </c>
      <c r="I573" s="20">
        <v>125.89</v>
      </c>
      <c r="J573" s="20">
        <v>0</v>
      </c>
      <c r="K573" s="38">
        <v>0</v>
      </c>
      <c r="L573" s="38">
        <v>0</v>
      </c>
      <c r="M573" s="39" t="e">
        <f>#REF!+#REF!+#REF!+#REF!</f>
        <v>#REF!</v>
      </c>
      <c r="N573" s="39"/>
      <c r="O573" s="51"/>
      <c r="P573" s="51"/>
      <c r="Q573" s="51"/>
      <c r="R573" s="51"/>
      <c r="S573" s="51"/>
      <c r="T573" s="51"/>
    </row>
    <row r="574" s="7" customFormat="1" ht="27" hidden="1" spans="1:20">
      <c r="A574" s="53">
        <v>452</v>
      </c>
      <c r="B574" s="20" t="s">
        <v>1066</v>
      </c>
      <c r="C574" s="20" t="s">
        <v>29</v>
      </c>
      <c r="D574" s="20">
        <v>1</v>
      </c>
      <c r="E574" s="20" t="s">
        <v>1067</v>
      </c>
      <c r="F574" s="27">
        <f t="shared" si="52"/>
        <v>125.72</v>
      </c>
      <c r="G574" s="20">
        <v>0</v>
      </c>
      <c r="H574" s="20">
        <v>9.8</v>
      </c>
      <c r="I574" s="20">
        <v>0</v>
      </c>
      <c r="J574" s="20">
        <v>115.92</v>
      </c>
      <c r="K574" s="38">
        <v>0</v>
      </c>
      <c r="L574" s="38">
        <v>0</v>
      </c>
      <c r="M574" s="39" t="e">
        <f>#REF!+#REF!+#REF!+#REF!</f>
        <v>#REF!</v>
      </c>
      <c r="N574" s="39"/>
      <c r="O574" s="51"/>
      <c r="P574" s="51"/>
      <c r="Q574" s="51"/>
      <c r="R574" s="51"/>
      <c r="S574" s="51"/>
      <c r="T574" s="51"/>
    </row>
    <row r="575" s="7" customFormat="1" ht="27" hidden="1" spans="1:20">
      <c r="A575" s="53">
        <v>453</v>
      </c>
      <c r="B575" s="20" t="s">
        <v>1068</v>
      </c>
      <c r="C575" s="20" t="s">
        <v>72</v>
      </c>
      <c r="D575" s="20">
        <v>1</v>
      </c>
      <c r="E575" s="20" t="s">
        <v>1069</v>
      </c>
      <c r="F575" s="27">
        <f t="shared" si="52"/>
        <v>1842.2</v>
      </c>
      <c r="G575" s="20">
        <v>0</v>
      </c>
      <c r="H575" s="20">
        <v>859.79</v>
      </c>
      <c r="I575" s="20">
        <v>346.15</v>
      </c>
      <c r="J575" s="20">
        <v>636.26</v>
      </c>
      <c r="K575" s="38">
        <v>0</v>
      </c>
      <c r="L575" s="38">
        <v>0</v>
      </c>
      <c r="M575" s="39" t="e">
        <f>#REF!+#REF!+#REF!+#REF!</f>
        <v>#REF!</v>
      </c>
      <c r="N575" s="39"/>
      <c r="O575" s="51"/>
      <c r="P575" s="51"/>
      <c r="Q575" s="51"/>
      <c r="R575" s="51"/>
      <c r="S575" s="51"/>
      <c r="T575" s="51"/>
    </row>
    <row r="576" s="7" customFormat="1" ht="40.5" hidden="1" spans="1:20">
      <c r="A576" s="53">
        <v>454</v>
      </c>
      <c r="B576" s="20" t="s">
        <v>1070</v>
      </c>
      <c r="C576" s="20" t="s">
        <v>29</v>
      </c>
      <c r="D576" s="20">
        <v>1</v>
      </c>
      <c r="E576" s="20" t="s">
        <v>1071</v>
      </c>
      <c r="F576" s="27">
        <f t="shared" si="52"/>
        <v>623.92</v>
      </c>
      <c r="G576" s="20">
        <v>0</v>
      </c>
      <c r="H576" s="20">
        <v>28.33</v>
      </c>
      <c r="I576" s="20">
        <v>0</v>
      </c>
      <c r="J576" s="20">
        <v>595.59</v>
      </c>
      <c r="K576" s="38">
        <v>0</v>
      </c>
      <c r="L576" s="38">
        <v>0</v>
      </c>
      <c r="M576" s="39" t="e">
        <f>#REF!+#REF!+#REF!+#REF!</f>
        <v>#REF!</v>
      </c>
      <c r="N576" s="39"/>
      <c r="O576" s="51"/>
      <c r="P576" s="51"/>
      <c r="Q576" s="51"/>
      <c r="R576" s="51"/>
      <c r="S576" s="51"/>
      <c r="T576" s="51"/>
    </row>
    <row r="577" s="7" customFormat="1" ht="40.5" hidden="1" spans="1:20">
      <c r="A577" s="53">
        <v>455</v>
      </c>
      <c r="B577" s="20" t="s">
        <v>1072</v>
      </c>
      <c r="C577" s="20" t="s">
        <v>29</v>
      </c>
      <c r="D577" s="20">
        <v>1</v>
      </c>
      <c r="E577" s="20" t="s">
        <v>1073</v>
      </c>
      <c r="F577" s="27">
        <f t="shared" si="52"/>
        <v>646.94</v>
      </c>
      <c r="G577" s="20">
        <v>0</v>
      </c>
      <c r="H577" s="59">
        <v>15.04</v>
      </c>
      <c r="I577" s="20">
        <v>416.33</v>
      </c>
      <c r="J577" s="20">
        <v>215.57</v>
      </c>
      <c r="K577" s="38">
        <v>0</v>
      </c>
      <c r="L577" s="38">
        <v>0</v>
      </c>
      <c r="M577" s="39" t="e">
        <f>#REF!+#REF!+#REF!+#REF!</f>
        <v>#REF!</v>
      </c>
      <c r="N577" s="39"/>
      <c r="O577" s="51"/>
      <c r="P577" s="51"/>
      <c r="Q577" s="51"/>
      <c r="R577" s="51"/>
      <c r="S577" s="51"/>
      <c r="T577" s="51"/>
    </row>
    <row r="578" s="7" customFormat="1" ht="40.5" hidden="1" spans="1:20">
      <c r="A578" s="53">
        <v>456</v>
      </c>
      <c r="B578" s="20" t="s">
        <v>1074</v>
      </c>
      <c r="C578" s="20" t="s">
        <v>72</v>
      </c>
      <c r="D578" s="20">
        <v>1</v>
      </c>
      <c r="E578" s="20" t="s">
        <v>1075</v>
      </c>
      <c r="F578" s="27">
        <f t="shared" si="52"/>
        <v>356.99</v>
      </c>
      <c r="G578" s="20">
        <v>0</v>
      </c>
      <c r="H578" s="20">
        <v>0</v>
      </c>
      <c r="I578" s="20">
        <v>356.99</v>
      </c>
      <c r="J578" s="20">
        <v>0</v>
      </c>
      <c r="K578" s="38">
        <v>0</v>
      </c>
      <c r="L578" s="38">
        <v>0</v>
      </c>
      <c r="M578" s="39" t="e">
        <f>#REF!+#REF!+#REF!+#REF!</f>
        <v>#REF!</v>
      </c>
      <c r="N578" s="39"/>
      <c r="O578" s="51"/>
      <c r="P578" s="51"/>
      <c r="Q578" s="51"/>
      <c r="R578" s="51"/>
      <c r="S578" s="51"/>
      <c r="T578" s="51"/>
    </row>
    <row r="579" s="5" customFormat="1" ht="54" hidden="1" spans="1:20">
      <c r="A579" s="53">
        <v>457</v>
      </c>
      <c r="B579" s="20" t="s">
        <v>1076</v>
      </c>
      <c r="C579" s="20" t="s">
        <v>72</v>
      </c>
      <c r="D579" s="20">
        <v>1</v>
      </c>
      <c r="E579" s="20" t="s">
        <v>1077</v>
      </c>
      <c r="F579" s="27">
        <f t="shared" si="52"/>
        <v>137.16</v>
      </c>
      <c r="G579" s="20">
        <v>0</v>
      </c>
      <c r="H579" s="20">
        <v>0</v>
      </c>
      <c r="I579" s="20">
        <v>0</v>
      </c>
      <c r="J579" s="20">
        <v>137.16</v>
      </c>
      <c r="K579" s="38">
        <v>0</v>
      </c>
      <c r="L579" s="38">
        <v>0</v>
      </c>
      <c r="M579" s="39" t="e">
        <f>#REF!+#REF!+#REF!+#REF!</f>
        <v>#REF!</v>
      </c>
      <c r="N579" s="39"/>
      <c r="O579" s="51"/>
      <c r="P579" s="51"/>
      <c r="Q579" s="51"/>
      <c r="R579" s="51"/>
      <c r="S579" s="51"/>
      <c r="T579" s="51"/>
    </row>
    <row r="580" s="5" customFormat="1" ht="40.5" hidden="1" spans="1:20">
      <c r="A580" s="53">
        <v>458</v>
      </c>
      <c r="B580" s="20" t="s">
        <v>1078</v>
      </c>
      <c r="C580" s="20" t="s">
        <v>72</v>
      </c>
      <c r="D580" s="20">
        <v>1</v>
      </c>
      <c r="E580" s="20" t="s">
        <v>1079</v>
      </c>
      <c r="F580" s="27">
        <f t="shared" si="52"/>
        <v>316.31</v>
      </c>
      <c r="G580" s="20">
        <v>0</v>
      </c>
      <c r="H580" s="20">
        <v>37.23</v>
      </c>
      <c r="I580" s="20">
        <v>87.41</v>
      </c>
      <c r="J580" s="20">
        <v>191.67</v>
      </c>
      <c r="K580" s="38">
        <v>0</v>
      </c>
      <c r="L580" s="38">
        <v>0</v>
      </c>
      <c r="M580" s="39" t="e">
        <f>#REF!+#REF!+#REF!+#REF!</f>
        <v>#REF!</v>
      </c>
      <c r="N580" s="39"/>
      <c r="O580" s="51"/>
      <c r="P580" s="51"/>
      <c r="Q580" s="51"/>
      <c r="R580" s="51"/>
      <c r="S580" s="51"/>
      <c r="T580" s="51"/>
    </row>
    <row r="581" s="5" customFormat="1" ht="27" hidden="1" spans="1:20">
      <c r="A581" s="53">
        <v>459</v>
      </c>
      <c r="B581" s="20" t="s">
        <v>1080</v>
      </c>
      <c r="C581" s="20" t="s">
        <v>29</v>
      </c>
      <c r="D581" s="20">
        <v>1</v>
      </c>
      <c r="E581" s="20" t="s">
        <v>1081</v>
      </c>
      <c r="F581" s="27">
        <f t="shared" si="52"/>
        <v>572.38</v>
      </c>
      <c r="G581" s="20">
        <v>0</v>
      </c>
      <c r="H581" s="20">
        <v>528</v>
      </c>
      <c r="I581" s="20">
        <v>19.79</v>
      </c>
      <c r="J581" s="20">
        <v>24.59</v>
      </c>
      <c r="K581" s="38">
        <v>0</v>
      </c>
      <c r="L581" s="38">
        <v>0</v>
      </c>
      <c r="M581" s="39" t="e">
        <f>#REF!+#REF!+#REF!+#REF!</f>
        <v>#REF!</v>
      </c>
      <c r="N581" s="39"/>
      <c r="O581" s="51"/>
      <c r="P581" s="51"/>
      <c r="Q581" s="51"/>
      <c r="R581" s="51"/>
      <c r="S581" s="51"/>
      <c r="T581" s="51"/>
    </row>
    <row r="582" s="5" customFormat="1" ht="54" hidden="1" spans="1:20">
      <c r="A582" s="53">
        <v>460</v>
      </c>
      <c r="B582" s="20" t="s">
        <v>1082</v>
      </c>
      <c r="C582" s="20" t="s">
        <v>72</v>
      </c>
      <c r="D582" s="20">
        <v>1</v>
      </c>
      <c r="E582" s="20" t="s">
        <v>1083</v>
      </c>
      <c r="F582" s="27">
        <f t="shared" si="52"/>
        <v>172.2</v>
      </c>
      <c r="G582" s="20">
        <v>0</v>
      </c>
      <c r="H582" s="20">
        <v>74.12</v>
      </c>
      <c r="I582" s="20">
        <v>85.13</v>
      </c>
      <c r="J582" s="20">
        <v>12.95</v>
      </c>
      <c r="K582" s="38">
        <v>0</v>
      </c>
      <c r="L582" s="38">
        <v>0</v>
      </c>
      <c r="M582" s="39" t="e">
        <f>#REF!+#REF!+#REF!+#REF!</f>
        <v>#REF!</v>
      </c>
      <c r="N582" s="39"/>
      <c r="O582" s="51"/>
      <c r="P582" s="51"/>
      <c r="Q582" s="51"/>
      <c r="R582" s="51"/>
      <c r="S582" s="51"/>
      <c r="T582" s="51"/>
    </row>
    <row r="583" s="6" customFormat="1" ht="55" hidden="1" customHeight="1" spans="1:20">
      <c r="A583" s="53">
        <v>461</v>
      </c>
      <c r="B583" s="20" t="s">
        <v>1084</v>
      </c>
      <c r="C583" s="20" t="s">
        <v>72</v>
      </c>
      <c r="D583" s="20">
        <v>4</v>
      </c>
      <c r="E583" s="20" t="s">
        <v>1085</v>
      </c>
      <c r="F583" s="29">
        <f t="shared" si="52"/>
        <v>37303.32</v>
      </c>
      <c r="G583" s="59">
        <v>0</v>
      </c>
      <c r="H583" s="20">
        <v>36689.62</v>
      </c>
      <c r="I583" s="20">
        <v>135.83</v>
      </c>
      <c r="J583" s="20">
        <v>477.87</v>
      </c>
      <c r="K583" s="50">
        <v>0</v>
      </c>
      <c r="L583" s="50">
        <v>0</v>
      </c>
      <c r="M583" s="47" t="e">
        <f>#REF!+#REF!+#REF!+#REF!</f>
        <v>#REF!</v>
      </c>
      <c r="N583" s="47"/>
      <c r="O583" s="51"/>
      <c r="P583" s="51"/>
      <c r="Q583" s="51"/>
      <c r="R583" s="51"/>
      <c r="S583" s="51"/>
      <c r="T583" s="51"/>
    </row>
    <row r="584" s="6" customFormat="1" ht="40" hidden="1" customHeight="1" spans="1:20">
      <c r="A584" s="53"/>
      <c r="B584" s="20"/>
      <c r="C584" s="20"/>
      <c r="D584" s="20"/>
      <c r="E584" s="20" t="s">
        <v>1086</v>
      </c>
      <c r="F584" s="30"/>
      <c r="G584" s="59"/>
      <c r="H584" s="20"/>
      <c r="I584" s="20"/>
      <c r="J584" s="20"/>
      <c r="K584" s="69"/>
      <c r="L584" s="69"/>
      <c r="M584" s="48"/>
      <c r="N584" s="48"/>
      <c r="O584" s="51"/>
      <c r="P584" s="51"/>
      <c r="Q584" s="51"/>
      <c r="R584" s="51"/>
      <c r="S584" s="51"/>
      <c r="T584" s="51"/>
    </row>
    <row r="585" s="6" customFormat="1" ht="40" hidden="1" customHeight="1" spans="1:20">
      <c r="A585" s="53"/>
      <c r="B585" s="20"/>
      <c r="C585" s="20"/>
      <c r="D585" s="20"/>
      <c r="E585" s="20" t="s">
        <v>1087</v>
      </c>
      <c r="F585" s="30"/>
      <c r="G585" s="59"/>
      <c r="H585" s="20"/>
      <c r="I585" s="20"/>
      <c r="J585" s="20"/>
      <c r="K585" s="69"/>
      <c r="L585" s="69"/>
      <c r="M585" s="48"/>
      <c r="N585" s="48"/>
      <c r="O585" s="51"/>
      <c r="P585" s="51"/>
      <c r="Q585" s="51"/>
      <c r="R585" s="51"/>
      <c r="S585" s="51"/>
      <c r="T585" s="51"/>
    </row>
    <row r="586" s="6" customFormat="1" ht="40" hidden="1" customHeight="1" spans="1:20">
      <c r="A586" s="53"/>
      <c r="B586" s="20"/>
      <c r="C586" s="20"/>
      <c r="D586" s="20"/>
      <c r="E586" s="20" t="s">
        <v>1088</v>
      </c>
      <c r="F586" s="31"/>
      <c r="G586" s="59"/>
      <c r="H586" s="20"/>
      <c r="I586" s="20"/>
      <c r="J586" s="20"/>
      <c r="K586" s="70"/>
      <c r="L586" s="70"/>
      <c r="M586" s="49"/>
      <c r="N586" s="49"/>
      <c r="O586" s="51"/>
      <c r="P586" s="51"/>
      <c r="Q586" s="51"/>
      <c r="R586" s="51"/>
      <c r="S586" s="51"/>
      <c r="T586" s="51"/>
    </row>
    <row r="587" s="5" customFormat="1" ht="40.5" hidden="1" spans="1:20">
      <c r="A587" s="53">
        <v>462</v>
      </c>
      <c r="B587" s="20" t="s">
        <v>1089</v>
      </c>
      <c r="C587" s="20" t="s">
        <v>72</v>
      </c>
      <c r="D587" s="20">
        <v>1</v>
      </c>
      <c r="E587" s="20" t="s">
        <v>1090</v>
      </c>
      <c r="F587" s="27">
        <f t="shared" ref="F587:F593" si="53">G587+H587+I587+J587</f>
        <v>150.44</v>
      </c>
      <c r="G587" s="20">
        <v>0</v>
      </c>
      <c r="H587" s="20">
        <v>0</v>
      </c>
      <c r="I587" s="20">
        <v>0</v>
      </c>
      <c r="J587" s="20">
        <v>150.44</v>
      </c>
      <c r="K587" s="38">
        <v>0</v>
      </c>
      <c r="L587" s="38">
        <v>0</v>
      </c>
      <c r="M587" s="39" t="e">
        <f>#REF!+#REF!+#REF!+#REF!</f>
        <v>#REF!</v>
      </c>
      <c r="N587" s="39"/>
      <c r="O587" s="51"/>
      <c r="P587" s="51"/>
      <c r="Q587" s="51"/>
      <c r="R587" s="51"/>
      <c r="S587" s="51"/>
      <c r="T587" s="51"/>
    </row>
    <row r="588" s="5" customFormat="1" ht="54" hidden="1" spans="1:20">
      <c r="A588" s="53">
        <v>463</v>
      </c>
      <c r="B588" s="20" t="s">
        <v>1091</v>
      </c>
      <c r="C588" s="20" t="s">
        <v>29</v>
      </c>
      <c r="D588" s="20">
        <v>1</v>
      </c>
      <c r="E588" s="20" t="s">
        <v>1092</v>
      </c>
      <c r="F588" s="27">
        <f t="shared" si="53"/>
        <v>170.46</v>
      </c>
      <c r="G588" s="20">
        <v>0</v>
      </c>
      <c r="H588" s="20">
        <v>67.71</v>
      </c>
      <c r="I588" s="20">
        <v>11.62</v>
      </c>
      <c r="J588" s="20">
        <v>91.13</v>
      </c>
      <c r="K588" s="38">
        <v>0</v>
      </c>
      <c r="L588" s="38">
        <v>0</v>
      </c>
      <c r="M588" s="39" t="e">
        <f>#REF!+#REF!+#REF!+#REF!</f>
        <v>#REF!</v>
      </c>
      <c r="N588" s="39"/>
      <c r="O588" s="51"/>
      <c r="P588" s="51"/>
      <c r="Q588" s="51"/>
      <c r="R588" s="51"/>
      <c r="S588" s="51"/>
      <c r="T588" s="51"/>
    </row>
    <row r="589" s="5" customFormat="1" ht="54" hidden="1" spans="1:20">
      <c r="A589" s="53">
        <v>464</v>
      </c>
      <c r="B589" s="20" t="s">
        <v>1093</v>
      </c>
      <c r="C589" s="20" t="s">
        <v>72</v>
      </c>
      <c r="D589" s="20">
        <v>1</v>
      </c>
      <c r="E589" s="20" t="s">
        <v>1094</v>
      </c>
      <c r="F589" s="27">
        <f t="shared" si="53"/>
        <v>1774.79</v>
      </c>
      <c r="G589" s="20">
        <v>0</v>
      </c>
      <c r="H589" s="20">
        <v>0</v>
      </c>
      <c r="I589" s="20">
        <v>40.34</v>
      </c>
      <c r="J589" s="20">
        <v>1734.45</v>
      </c>
      <c r="K589" s="38">
        <v>0</v>
      </c>
      <c r="L589" s="38">
        <v>0</v>
      </c>
      <c r="M589" s="39" t="e">
        <f>#REF!+#REF!+#REF!+#REF!</f>
        <v>#REF!</v>
      </c>
      <c r="N589" s="39"/>
      <c r="O589" s="51"/>
      <c r="P589" s="51"/>
      <c r="Q589" s="51"/>
      <c r="R589" s="51"/>
      <c r="S589" s="51"/>
      <c r="T589" s="51"/>
    </row>
    <row r="590" s="5" customFormat="1" ht="40.5" hidden="1" spans="1:20">
      <c r="A590" s="53">
        <v>465</v>
      </c>
      <c r="B590" s="20" t="s">
        <v>1095</v>
      </c>
      <c r="C590" s="20" t="s">
        <v>72</v>
      </c>
      <c r="D590" s="20">
        <v>1</v>
      </c>
      <c r="E590" s="20" t="s">
        <v>1096</v>
      </c>
      <c r="F590" s="27">
        <f t="shared" si="53"/>
        <v>552.21</v>
      </c>
      <c r="G590" s="20">
        <v>0</v>
      </c>
      <c r="H590" s="20">
        <v>0</v>
      </c>
      <c r="I590" s="20">
        <v>0</v>
      </c>
      <c r="J590" s="20">
        <v>552.21</v>
      </c>
      <c r="K590" s="38">
        <v>0</v>
      </c>
      <c r="L590" s="38">
        <v>0</v>
      </c>
      <c r="M590" s="39" t="e">
        <f>#REF!+#REF!+#REF!+#REF!</f>
        <v>#REF!</v>
      </c>
      <c r="N590" s="39"/>
      <c r="O590" s="51"/>
      <c r="P590" s="51"/>
      <c r="Q590" s="51"/>
      <c r="R590" s="51"/>
      <c r="S590" s="51"/>
      <c r="T590" s="51"/>
    </row>
    <row r="591" s="5" customFormat="1" ht="40.5" hidden="1" spans="1:20">
      <c r="A591" s="53">
        <v>466</v>
      </c>
      <c r="B591" s="20" t="s">
        <v>1097</v>
      </c>
      <c r="C591" s="20" t="s">
        <v>72</v>
      </c>
      <c r="D591" s="20">
        <v>1</v>
      </c>
      <c r="E591" s="20" t="s">
        <v>1098</v>
      </c>
      <c r="F591" s="27">
        <f t="shared" si="53"/>
        <v>368.44</v>
      </c>
      <c r="G591" s="59">
        <v>0</v>
      </c>
      <c r="H591" s="59">
        <v>322.84</v>
      </c>
      <c r="I591" s="59">
        <v>0</v>
      </c>
      <c r="J591" s="59">
        <v>45.6</v>
      </c>
      <c r="K591" s="38">
        <v>0</v>
      </c>
      <c r="L591" s="38">
        <v>0</v>
      </c>
      <c r="M591" s="39" t="e">
        <f>#REF!+#REF!+#REF!+#REF!</f>
        <v>#REF!</v>
      </c>
      <c r="N591" s="39"/>
      <c r="O591" s="51"/>
      <c r="P591" s="51"/>
      <c r="Q591" s="51"/>
      <c r="R591" s="51"/>
      <c r="S591" s="51"/>
      <c r="T591" s="51"/>
    </row>
    <row r="592" s="5" customFormat="1" ht="40.5" hidden="1" spans="1:20">
      <c r="A592" s="53">
        <v>467</v>
      </c>
      <c r="B592" s="20" t="s">
        <v>1099</v>
      </c>
      <c r="C592" s="20" t="s">
        <v>29</v>
      </c>
      <c r="D592" s="20">
        <v>1</v>
      </c>
      <c r="E592" s="20" t="s">
        <v>1100</v>
      </c>
      <c r="F592" s="27">
        <f t="shared" si="53"/>
        <v>15932.52</v>
      </c>
      <c r="G592" s="20">
        <v>0</v>
      </c>
      <c r="H592" s="20">
        <v>15932.52</v>
      </c>
      <c r="I592" s="20">
        <f>86.23-86.23</f>
        <v>0</v>
      </c>
      <c r="J592" s="20">
        <v>0</v>
      </c>
      <c r="K592" s="38">
        <v>0</v>
      </c>
      <c r="L592" s="38">
        <v>0</v>
      </c>
      <c r="M592" s="39" t="e">
        <f>#REF!+#REF!+#REF!+#REF!</f>
        <v>#REF!</v>
      </c>
      <c r="N592" s="39"/>
      <c r="O592" s="51"/>
      <c r="P592" s="51"/>
      <c r="Q592" s="51"/>
      <c r="R592" s="51"/>
      <c r="S592" s="51"/>
      <c r="T592" s="51"/>
    </row>
    <row r="593" s="6" customFormat="1" ht="40" hidden="1" customHeight="1" spans="1:20">
      <c r="A593" s="53">
        <v>468</v>
      </c>
      <c r="B593" s="20" t="s">
        <v>1101</v>
      </c>
      <c r="C593" s="20" t="s">
        <v>29</v>
      </c>
      <c r="D593" s="20">
        <v>2</v>
      </c>
      <c r="E593" s="20" t="s">
        <v>1102</v>
      </c>
      <c r="F593" s="29">
        <f t="shared" si="53"/>
        <v>157.73</v>
      </c>
      <c r="G593" s="20">
        <v>0</v>
      </c>
      <c r="H593" s="20">
        <v>21.5</v>
      </c>
      <c r="I593" s="20">
        <v>2.54</v>
      </c>
      <c r="J593" s="20">
        <v>133.69</v>
      </c>
      <c r="K593" s="38">
        <v>0</v>
      </c>
      <c r="L593" s="38">
        <v>0</v>
      </c>
      <c r="M593" s="47" t="e">
        <f>#REF!+#REF!+#REF!+#REF!</f>
        <v>#REF!</v>
      </c>
      <c r="N593" s="47"/>
      <c r="O593" s="51"/>
      <c r="P593" s="51"/>
      <c r="Q593" s="51"/>
      <c r="R593" s="51"/>
      <c r="S593" s="51"/>
      <c r="T593" s="51"/>
    </row>
    <row r="594" s="6" customFormat="1" ht="40" hidden="1" customHeight="1" spans="1:20">
      <c r="A594" s="53"/>
      <c r="B594" s="20"/>
      <c r="C594" s="20"/>
      <c r="D594" s="20"/>
      <c r="E594" s="20" t="s">
        <v>1103</v>
      </c>
      <c r="F594" s="31"/>
      <c r="G594" s="20"/>
      <c r="H594" s="20"/>
      <c r="I594" s="20"/>
      <c r="J594" s="20"/>
      <c r="K594" s="38"/>
      <c r="L594" s="38"/>
      <c r="M594" s="49"/>
      <c r="N594" s="49"/>
      <c r="O594" s="51"/>
      <c r="P594" s="51"/>
      <c r="Q594" s="51"/>
      <c r="R594" s="51"/>
      <c r="S594" s="51"/>
      <c r="T594" s="51"/>
    </row>
    <row r="595" s="5" customFormat="1" ht="40.5" hidden="1" spans="1:20">
      <c r="A595" s="53">
        <v>469</v>
      </c>
      <c r="B595" s="20" t="s">
        <v>1104</v>
      </c>
      <c r="C595" s="20" t="s">
        <v>29</v>
      </c>
      <c r="D595" s="20">
        <v>1</v>
      </c>
      <c r="E595" s="20" t="s">
        <v>1105</v>
      </c>
      <c r="F595" s="27">
        <f t="shared" ref="F595:F600" si="54">G595+H595+I595+J595</f>
        <v>1478.36</v>
      </c>
      <c r="G595" s="20">
        <v>0</v>
      </c>
      <c r="H595" s="20">
        <v>0</v>
      </c>
      <c r="I595" s="20">
        <v>0</v>
      </c>
      <c r="J595" s="20">
        <v>1478.36</v>
      </c>
      <c r="K595" s="38">
        <v>0</v>
      </c>
      <c r="L595" s="38">
        <v>0</v>
      </c>
      <c r="M595" s="39" t="e">
        <f>#REF!+#REF!+#REF!+#REF!</f>
        <v>#REF!</v>
      </c>
      <c r="N595" s="39"/>
      <c r="O595" s="51"/>
      <c r="P595" s="51"/>
      <c r="Q595" s="51"/>
      <c r="R595" s="51"/>
      <c r="S595" s="51"/>
      <c r="T595" s="51"/>
    </row>
    <row r="596" s="5" customFormat="1" ht="54" hidden="1" spans="1:20">
      <c r="A596" s="53">
        <v>470</v>
      </c>
      <c r="B596" s="20" t="s">
        <v>1106</v>
      </c>
      <c r="C596" s="20" t="s">
        <v>72</v>
      </c>
      <c r="D596" s="20">
        <v>1</v>
      </c>
      <c r="E596" s="20" t="s">
        <v>1107</v>
      </c>
      <c r="F596" s="27">
        <f t="shared" si="54"/>
        <v>171.45</v>
      </c>
      <c r="G596" s="62">
        <v>0</v>
      </c>
      <c r="H596" s="62">
        <v>0</v>
      </c>
      <c r="I596" s="62">
        <v>0</v>
      </c>
      <c r="J596" s="59">
        <v>171.45</v>
      </c>
      <c r="K596" s="38">
        <v>0</v>
      </c>
      <c r="L596" s="38">
        <v>0</v>
      </c>
      <c r="M596" s="39" t="e">
        <f>#REF!+#REF!+#REF!+#REF!</f>
        <v>#REF!</v>
      </c>
      <c r="N596" s="39"/>
      <c r="O596" s="51"/>
      <c r="P596" s="51"/>
      <c r="Q596" s="51"/>
      <c r="R596" s="51"/>
      <c r="S596" s="51"/>
      <c r="T596" s="51"/>
    </row>
    <row r="597" s="5" customFormat="1" ht="27" hidden="1" spans="1:20">
      <c r="A597" s="53">
        <v>471</v>
      </c>
      <c r="B597" s="20" t="s">
        <v>1108</v>
      </c>
      <c r="C597" s="20" t="s">
        <v>29</v>
      </c>
      <c r="D597" s="20">
        <v>1</v>
      </c>
      <c r="E597" s="20" t="s">
        <v>1109</v>
      </c>
      <c r="F597" s="27">
        <f t="shared" si="54"/>
        <v>192.67</v>
      </c>
      <c r="G597" s="20">
        <v>0</v>
      </c>
      <c r="H597" s="20">
        <v>0</v>
      </c>
      <c r="I597" s="20">
        <v>0</v>
      </c>
      <c r="J597" s="59">
        <v>192.67</v>
      </c>
      <c r="K597" s="38">
        <v>0</v>
      </c>
      <c r="L597" s="38">
        <v>0</v>
      </c>
      <c r="M597" s="39" t="e">
        <f>#REF!+#REF!+#REF!+#REF!</f>
        <v>#REF!</v>
      </c>
      <c r="N597" s="39"/>
      <c r="O597" s="51"/>
      <c r="P597" s="51"/>
      <c r="Q597" s="51"/>
      <c r="R597" s="51"/>
      <c r="S597" s="51"/>
      <c r="T597" s="51"/>
    </row>
    <row r="598" s="5" customFormat="1" ht="27" hidden="1" spans="1:20">
      <c r="A598" s="53">
        <v>472</v>
      </c>
      <c r="B598" s="20" t="s">
        <v>1110</v>
      </c>
      <c r="C598" s="20" t="s">
        <v>72</v>
      </c>
      <c r="D598" s="20">
        <v>1</v>
      </c>
      <c r="E598" s="20" t="s">
        <v>1111</v>
      </c>
      <c r="F598" s="27">
        <f t="shared" si="54"/>
        <v>139.66</v>
      </c>
      <c r="G598" s="20">
        <v>0</v>
      </c>
      <c r="H598" s="20">
        <v>0</v>
      </c>
      <c r="I598" s="20">
        <v>0</v>
      </c>
      <c r="J598" s="20">
        <f>142.32-2.66</f>
        <v>139.66</v>
      </c>
      <c r="K598" s="38">
        <v>0</v>
      </c>
      <c r="L598" s="38">
        <v>0</v>
      </c>
      <c r="M598" s="39" t="e">
        <f>#REF!+#REF!+#REF!+#REF!</f>
        <v>#REF!</v>
      </c>
      <c r="N598" s="39"/>
      <c r="O598" s="51"/>
      <c r="P598" s="51"/>
      <c r="Q598" s="51"/>
      <c r="R598" s="51"/>
      <c r="S598" s="51"/>
      <c r="T598" s="51"/>
    </row>
    <row r="599" s="5" customFormat="1" ht="89" hidden="1" customHeight="1" spans="1:20">
      <c r="A599" s="53">
        <v>473</v>
      </c>
      <c r="B599" s="20" t="s">
        <v>1112</v>
      </c>
      <c r="C599" s="20" t="s">
        <v>29</v>
      </c>
      <c r="D599" s="20">
        <v>1</v>
      </c>
      <c r="E599" s="20" t="s">
        <v>1113</v>
      </c>
      <c r="F599" s="27">
        <f t="shared" si="54"/>
        <v>593.58</v>
      </c>
      <c r="G599" s="59">
        <v>0</v>
      </c>
      <c r="H599" s="59">
        <v>0</v>
      </c>
      <c r="I599" s="59">
        <v>60.86</v>
      </c>
      <c r="J599" s="59">
        <v>532.72</v>
      </c>
      <c r="K599" s="38">
        <v>0</v>
      </c>
      <c r="L599" s="38">
        <v>0</v>
      </c>
      <c r="M599" s="39" t="e">
        <f>#REF!+#REF!+#REF!+#REF!</f>
        <v>#REF!</v>
      </c>
      <c r="N599" s="39"/>
      <c r="O599" s="51"/>
      <c r="P599" s="51"/>
      <c r="Q599" s="51"/>
      <c r="R599" s="51"/>
      <c r="S599" s="51"/>
      <c r="T599" s="51"/>
    </row>
    <row r="600" s="6" customFormat="1" ht="40" hidden="1" customHeight="1" spans="1:20">
      <c r="A600" s="53">
        <v>474</v>
      </c>
      <c r="B600" s="20" t="s">
        <v>1114</v>
      </c>
      <c r="C600" s="20" t="s">
        <v>29</v>
      </c>
      <c r="D600" s="20">
        <v>2</v>
      </c>
      <c r="E600" s="20" t="s">
        <v>1115</v>
      </c>
      <c r="F600" s="29">
        <f t="shared" si="54"/>
        <v>4850.32</v>
      </c>
      <c r="G600" s="20">
        <v>0</v>
      </c>
      <c r="H600" s="20">
        <v>4706.05</v>
      </c>
      <c r="I600" s="20">
        <v>114.63</v>
      </c>
      <c r="J600" s="20">
        <v>29.64</v>
      </c>
      <c r="K600" s="38">
        <v>0</v>
      </c>
      <c r="L600" s="38">
        <v>0</v>
      </c>
      <c r="M600" s="47" t="e">
        <f>#REF!+#REF!+#REF!+#REF!</f>
        <v>#REF!</v>
      </c>
      <c r="N600" s="47"/>
      <c r="O600" s="51"/>
      <c r="P600" s="51"/>
      <c r="Q600" s="51"/>
      <c r="R600" s="51"/>
      <c r="S600" s="51"/>
      <c r="T600" s="51"/>
    </row>
    <row r="601" s="6" customFormat="1" ht="40" hidden="1" customHeight="1" spans="1:20">
      <c r="A601" s="53"/>
      <c r="B601" s="20"/>
      <c r="C601" s="20"/>
      <c r="D601" s="20"/>
      <c r="E601" s="20" t="s">
        <v>1116</v>
      </c>
      <c r="F601" s="31"/>
      <c r="G601" s="20"/>
      <c r="H601" s="20"/>
      <c r="I601" s="20"/>
      <c r="J601" s="20"/>
      <c r="K601" s="38"/>
      <c r="L601" s="38"/>
      <c r="M601" s="49"/>
      <c r="N601" s="49"/>
      <c r="O601" s="51"/>
      <c r="P601" s="51"/>
      <c r="Q601" s="51"/>
      <c r="R601" s="51"/>
      <c r="S601" s="51"/>
      <c r="T601" s="51"/>
    </row>
    <row r="602" s="5" customFormat="1" ht="52" hidden="1" customHeight="1" spans="1:20">
      <c r="A602" s="53">
        <v>475</v>
      </c>
      <c r="B602" s="20" t="s">
        <v>1117</v>
      </c>
      <c r="C602" s="20" t="s">
        <v>29</v>
      </c>
      <c r="D602" s="20">
        <v>1</v>
      </c>
      <c r="E602" s="20" t="s">
        <v>1118</v>
      </c>
      <c r="F602" s="27">
        <f t="shared" ref="F602:F610" si="55">G602+H602+I602+J602</f>
        <v>151.69</v>
      </c>
      <c r="G602" s="20">
        <v>0</v>
      </c>
      <c r="H602" s="20">
        <v>0</v>
      </c>
      <c r="I602" s="20">
        <v>1.1</v>
      </c>
      <c r="J602" s="20">
        <v>150.59</v>
      </c>
      <c r="K602" s="38">
        <v>0</v>
      </c>
      <c r="L602" s="38">
        <v>0</v>
      </c>
      <c r="M602" s="39" t="e">
        <f>#REF!+#REF!+#REF!+#REF!</f>
        <v>#REF!</v>
      </c>
      <c r="N602" s="39"/>
      <c r="O602" s="51"/>
      <c r="P602" s="51"/>
      <c r="Q602" s="51"/>
      <c r="R602" s="51"/>
      <c r="S602" s="51"/>
      <c r="T602" s="51"/>
    </row>
    <row r="603" s="5" customFormat="1" ht="27" hidden="1" spans="1:20">
      <c r="A603" s="53">
        <v>476</v>
      </c>
      <c r="B603" s="20" t="s">
        <v>1119</v>
      </c>
      <c r="C603" s="20" t="s">
        <v>29</v>
      </c>
      <c r="D603" s="20">
        <v>1</v>
      </c>
      <c r="E603" s="20" t="s">
        <v>1120</v>
      </c>
      <c r="F603" s="27">
        <f t="shared" si="55"/>
        <v>102.77</v>
      </c>
      <c r="G603" s="20">
        <v>0</v>
      </c>
      <c r="H603" s="20">
        <v>0</v>
      </c>
      <c r="I603" s="20">
        <v>0</v>
      </c>
      <c r="J603" s="20">
        <v>102.77</v>
      </c>
      <c r="K603" s="38">
        <v>0</v>
      </c>
      <c r="L603" s="38">
        <v>0</v>
      </c>
      <c r="M603" s="39" t="e">
        <f>#REF!+#REF!+#REF!+#REF!</f>
        <v>#REF!</v>
      </c>
      <c r="N603" s="39"/>
      <c r="O603" s="51"/>
      <c r="P603" s="51"/>
      <c r="Q603" s="51"/>
      <c r="R603" s="51"/>
      <c r="S603" s="51"/>
      <c r="T603" s="51"/>
    </row>
    <row r="604" s="5" customFormat="1" ht="40.5" hidden="1" spans="1:20">
      <c r="A604" s="53">
        <v>477</v>
      </c>
      <c r="B604" s="20" t="s">
        <v>1121</v>
      </c>
      <c r="C604" s="20" t="s">
        <v>72</v>
      </c>
      <c r="D604" s="20">
        <v>1</v>
      </c>
      <c r="E604" s="20" t="s">
        <v>1122</v>
      </c>
      <c r="F604" s="27">
        <f t="shared" si="55"/>
        <v>153.65</v>
      </c>
      <c r="G604" s="20">
        <v>0</v>
      </c>
      <c r="H604" s="20">
        <v>0</v>
      </c>
      <c r="I604" s="59">
        <v>11.3</v>
      </c>
      <c r="J604" s="20">
        <v>142.35</v>
      </c>
      <c r="K604" s="38">
        <v>0</v>
      </c>
      <c r="L604" s="38">
        <v>0</v>
      </c>
      <c r="M604" s="39" t="e">
        <f>#REF!+#REF!+#REF!+#REF!</f>
        <v>#REF!</v>
      </c>
      <c r="N604" s="39"/>
      <c r="O604" s="51"/>
      <c r="P604" s="51"/>
      <c r="Q604" s="51"/>
      <c r="R604" s="51"/>
      <c r="S604" s="51"/>
      <c r="T604" s="51"/>
    </row>
    <row r="605" s="5" customFormat="1" ht="40.5" hidden="1" spans="1:20">
      <c r="A605" s="53">
        <v>478</v>
      </c>
      <c r="B605" s="20" t="s">
        <v>1123</v>
      </c>
      <c r="C605" s="20" t="s">
        <v>72</v>
      </c>
      <c r="D605" s="20">
        <v>1</v>
      </c>
      <c r="E605" s="20" t="s">
        <v>1124</v>
      </c>
      <c r="F605" s="27">
        <f t="shared" si="55"/>
        <v>125.36</v>
      </c>
      <c r="G605" s="20">
        <v>0</v>
      </c>
      <c r="H605" s="20">
        <v>0</v>
      </c>
      <c r="I605" s="20">
        <v>125.36</v>
      </c>
      <c r="J605" s="20">
        <v>0</v>
      </c>
      <c r="K605" s="38">
        <v>0</v>
      </c>
      <c r="L605" s="38">
        <v>0</v>
      </c>
      <c r="M605" s="39" t="e">
        <f>#REF!+#REF!+#REF!+#REF!</f>
        <v>#REF!</v>
      </c>
      <c r="N605" s="39"/>
      <c r="O605" s="51"/>
      <c r="P605" s="51"/>
      <c r="Q605" s="51"/>
      <c r="R605" s="51"/>
      <c r="S605" s="51"/>
      <c r="T605" s="51"/>
    </row>
    <row r="606" s="5" customFormat="1" ht="40.5" hidden="1" spans="1:20">
      <c r="A606" s="53">
        <v>479</v>
      </c>
      <c r="B606" s="20" t="s">
        <v>1125</v>
      </c>
      <c r="C606" s="20" t="s">
        <v>72</v>
      </c>
      <c r="D606" s="20">
        <v>1</v>
      </c>
      <c r="E606" s="20" t="s">
        <v>1126</v>
      </c>
      <c r="F606" s="27">
        <f t="shared" si="55"/>
        <v>605.37</v>
      </c>
      <c r="G606" s="20">
        <v>0</v>
      </c>
      <c r="H606" s="20">
        <v>605.37</v>
      </c>
      <c r="I606" s="20">
        <v>0</v>
      </c>
      <c r="J606" s="20">
        <v>0</v>
      </c>
      <c r="K606" s="38">
        <v>0</v>
      </c>
      <c r="L606" s="38">
        <v>0</v>
      </c>
      <c r="M606" s="39" t="e">
        <f>#REF!+#REF!+#REF!+#REF!</f>
        <v>#REF!</v>
      </c>
      <c r="N606" s="39"/>
      <c r="O606" s="51"/>
      <c r="P606" s="51"/>
      <c r="Q606" s="51"/>
      <c r="R606" s="51"/>
      <c r="S606" s="51"/>
      <c r="T606" s="51"/>
    </row>
    <row r="607" s="5" customFormat="1" ht="40.5" hidden="1" spans="1:20">
      <c r="A607" s="53">
        <v>480</v>
      </c>
      <c r="B607" s="20" t="s">
        <v>1127</v>
      </c>
      <c r="C607" s="20" t="s">
        <v>29</v>
      </c>
      <c r="D607" s="20">
        <v>1</v>
      </c>
      <c r="E607" s="20" t="s">
        <v>1128</v>
      </c>
      <c r="F607" s="27">
        <f t="shared" si="55"/>
        <v>133.45</v>
      </c>
      <c r="G607" s="20">
        <v>0</v>
      </c>
      <c r="H607" s="20">
        <v>0</v>
      </c>
      <c r="I607" s="20">
        <v>0</v>
      </c>
      <c r="J607" s="20">
        <v>133.45</v>
      </c>
      <c r="K607" s="38">
        <v>0</v>
      </c>
      <c r="L607" s="38">
        <v>0</v>
      </c>
      <c r="M607" s="39" t="e">
        <f>#REF!+#REF!+#REF!+#REF!</f>
        <v>#REF!</v>
      </c>
      <c r="N607" s="39"/>
      <c r="O607" s="51"/>
      <c r="P607" s="51"/>
      <c r="Q607" s="51"/>
      <c r="R607" s="51"/>
      <c r="S607" s="51"/>
      <c r="T607" s="51"/>
    </row>
    <row r="608" s="5" customFormat="1" ht="40.5" hidden="1" spans="1:20">
      <c r="A608" s="53">
        <v>481</v>
      </c>
      <c r="B608" s="20" t="s">
        <v>1129</v>
      </c>
      <c r="C608" s="20" t="s">
        <v>29</v>
      </c>
      <c r="D608" s="20">
        <v>1</v>
      </c>
      <c r="E608" s="20" t="s">
        <v>1130</v>
      </c>
      <c r="F608" s="27">
        <f t="shared" si="55"/>
        <v>95.9</v>
      </c>
      <c r="G608" s="59">
        <v>0</v>
      </c>
      <c r="H608" s="59">
        <v>0</v>
      </c>
      <c r="I608" s="59">
        <f>101.95-6.05</f>
        <v>95.9</v>
      </c>
      <c r="J608" s="59">
        <v>0</v>
      </c>
      <c r="K608" s="38">
        <v>0</v>
      </c>
      <c r="L608" s="38">
        <v>0</v>
      </c>
      <c r="M608" s="39" t="e">
        <f>#REF!+#REF!+#REF!+#REF!</f>
        <v>#REF!</v>
      </c>
      <c r="N608" s="39"/>
      <c r="O608" s="51"/>
      <c r="P608" s="51"/>
      <c r="Q608" s="51"/>
      <c r="R608" s="51"/>
      <c r="S608" s="51"/>
      <c r="T608" s="51"/>
    </row>
    <row r="609" s="5" customFormat="1" ht="27" hidden="1" spans="1:20">
      <c r="A609" s="53">
        <v>482</v>
      </c>
      <c r="B609" s="20" t="s">
        <v>1131</v>
      </c>
      <c r="C609" s="20" t="s">
        <v>29</v>
      </c>
      <c r="D609" s="20">
        <v>1</v>
      </c>
      <c r="E609" s="20" t="s">
        <v>1132</v>
      </c>
      <c r="F609" s="27">
        <f t="shared" si="55"/>
        <v>546.52</v>
      </c>
      <c r="G609" s="20">
        <v>0</v>
      </c>
      <c r="H609" s="20">
        <v>0</v>
      </c>
      <c r="I609" s="20">
        <v>50.75</v>
      </c>
      <c r="J609" s="20">
        <v>495.77</v>
      </c>
      <c r="K609" s="38">
        <v>0</v>
      </c>
      <c r="L609" s="38">
        <v>0</v>
      </c>
      <c r="M609" s="39" t="e">
        <f>#REF!+#REF!+#REF!+#REF!</f>
        <v>#REF!</v>
      </c>
      <c r="N609" s="39"/>
      <c r="O609" s="51"/>
      <c r="P609" s="51"/>
      <c r="Q609" s="51"/>
      <c r="R609" s="51"/>
      <c r="S609" s="51"/>
      <c r="T609" s="51"/>
    </row>
    <row r="610" s="6" customFormat="1" ht="40" hidden="1" customHeight="1" spans="1:20">
      <c r="A610" s="53">
        <v>483</v>
      </c>
      <c r="B610" s="20" t="s">
        <v>1133</v>
      </c>
      <c r="C610" s="20" t="s">
        <v>29</v>
      </c>
      <c r="D610" s="20">
        <v>2</v>
      </c>
      <c r="E610" s="20" t="s">
        <v>1134</v>
      </c>
      <c r="F610" s="29">
        <f t="shared" si="55"/>
        <v>151.95</v>
      </c>
      <c r="G610" s="60">
        <v>0</v>
      </c>
      <c r="H610" s="60">
        <v>0</v>
      </c>
      <c r="I610" s="60">
        <v>118.37</v>
      </c>
      <c r="J610" s="60">
        <v>33.58</v>
      </c>
      <c r="K610" s="38">
        <v>0</v>
      </c>
      <c r="L610" s="38">
        <v>0</v>
      </c>
      <c r="M610" s="47" t="e">
        <f>#REF!+#REF!+#REF!+#REF!</f>
        <v>#REF!</v>
      </c>
      <c r="N610" s="47"/>
      <c r="O610" s="51"/>
      <c r="P610" s="51"/>
      <c r="Q610" s="51"/>
      <c r="R610" s="51"/>
      <c r="S610" s="51"/>
      <c r="T610" s="51"/>
    </row>
    <row r="611" s="6" customFormat="1" ht="40" hidden="1" customHeight="1" spans="1:20">
      <c r="A611" s="53"/>
      <c r="B611" s="20"/>
      <c r="C611" s="20"/>
      <c r="D611" s="20"/>
      <c r="E611" s="20" t="s">
        <v>1135</v>
      </c>
      <c r="F611" s="31"/>
      <c r="G611" s="60"/>
      <c r="H611" s="60"/>
      <c r="I611" s="60"/>
      <c r="J611" s="60"/>
      <c r="K611" s="38"/>
      <c r="L611" s="38"/>
      <c r="M611" s="49"/>
      <c r="N611" s="49"/>
      <c r="O611" s="51"/>
      <c r="P611" s="51"/>
      <c r="Q611" s="51"/>
      <c r="R611" s="51"/>
      <c r="S611" s="51"/>
      <c r="T611" s="51"/>
    </row>
    <row r="612" s="5" customFormat="1" ht="54" hidden="1" spans="1:20">
      <c r="A612" s="53">
        <v>484</v>
      </c>
      <c r="B612" s="20" t="s">
        <v>1136</v>
      </c>
      <c r="C612" s="20" t="s">
        <v>29</v>
      </c>
      <c r="D612" s="20">
        <v>1</v>
      </c>
      <c r="E612" s="20" t="s">
        <v>1137</v>
      </c>
      <c r="F612" s="27">
        <f t="shared" ref="F612:F623" si="56">G612+H612+I612+J612</f>
        <v>349.78</v>
      </c>
      <c r="G612" s="20">
        <v>0</v>
      </c>
      <c r="H612" s="20">
        <v>0</v>
      </c>
      <c r="I612" s="20">
        <v>0</v>
      </c>
      <c r="J612" s="20">
        <v>349.78</v>
      </c>
      <c r="K612" s="38">
        <v>0</v>
      </c>
      <c r="L612" s="38">
        <v>0</v>
      </c>
      <c r="M612" s="39" t="e">
        <f>#REF!+#REF!+#REF!+#REF!</f>
        <v>#REF!</v>
      </c>
      <c r="N612" s="39"/>
      <c r="O612" s="51"/>
      <c r="P612" s="51"/>
      <c r="Q612" s="51"/>
      <c r="R612" s="51"/>
      <c r="S612" s="51"/>
      <c r="T612" s="51"/>
    </row>
    <row r="613" s="5" customFormat="1" ht="42" hidden="1" customHeight="1" spans="1:20">
      <c r="A613" s="53">
        <v>485</v>
      </c>
      <c r="B613" s="20" t="s">
        <v>1138</v>
      </c>
      <c r="C613" s="20" t="s">
        <v>29</v>
      </c>
      <c r="D613" s="20">
        <v>1</v>
      </c>
      <c r="E613" s="20" t="s">
        <v>1139</v>
      </c>
      <c r="F613" s="27">
        <f t="shared" si="56"/>
        <v>113.86</v>
      </c>
      <c r="G613" s="20">
        <v>0</v>
      </c>
      <c r="H613" s="20">
        <v>0</v>
      </c>
      <c r="I613" s="20">
        <v>81.12</v>
      </c>
      <c r="J613" s="20">
        <v>32.74</v>
      </c>
      <c r="K613" s="38">
        <v>0</v>
      </c>
      <c r="L613" s="38">
        <v>0</v>
      </c>
      <c r="M613" s="39" t="e">
        <f>#REF!+#REF!+#REF!+#REF!</f>
        <v>#REF!</v>
      </c>
      <c r="N613" s="39"/>
      <c r="O613" s="51"/>
      <c r="P613" s="51"/>
      <c r="Q613" s="51"/>
      <c r="R613" s="51"/>
      <c r="S613" s="51"/>
      <c r="T613" s="51"/>
    </row>
    <row r="614" s="5" customFormat="1" ht="42" hidden="1" customHeight="1" spans="1:20">
      <c r="A614" s="53">
        <v>486</v>
      </c>
      <c r="B614" s="20" t="s">
        <v>1140</v>
      </c>
      <c r="C614" s="20" t="s">
        <v>29</v>
      </c>
      <c r="D614" s="20">
        <v>1</v>
      </c>
      <c r="E614" s="61" t="s">
        <v>1141</v>
      </c>
      <c r="F614" s="27">
        <f t="shared" si="56"/>
        <v>263.59</v>
      </c>
      <c r="G614" s="20">
        <v>0</v>
      </c>
      <c r="H614" s="20">
        <v>0</v>
      </c>
      <c r="I614" s="20">
        <f>203.02-79.25</f>
        <v>123.77</v>
      </c>
      <c r="J614" s="20">
        <v>139.82</v>
      </c>
      <c r="K614" s="38">
        <v>0</v>
      </c>
      <c r="L614" s="38">
        <v>0</v>
      </c>
      <c r="M614" s="39" t="e">
        <f>#REF!+#REF!+#REF!+#REF!</f>
        <v>#REF!</v>
      </c>
      <c r="N614" s="39"/>
      <c r="O614" s="51"/>
      <c r="P614" s="51"/>
      <c r="Q614" s="51"/>
      <c r="R614" s="51"/>
      <c r="S614" s="51"/>
      <c r="T614" s="51"/>
    </row>
    <row r="615" s="5" customFormat="1" ht="40.5" hidden="1" spans="1:20">
      <c r="A615" s="53">
        <v>487</v>
      </c>
      <c r="B615" s="20" t="s">
        <v>1142</v>
      </c>
      <c r="C615" s="20" t="s">
        <v>29</v>
      </c>
      <c r="D615" s="20">
        <v>1</v>
      </c>
      <c r="E615" s="20" t="s">
        <v>1143</v>
      </c>
      <c r="F615" s="27">
        <f t="shared" si="56"/>
        <v>661.85</v>
      </c>
      <c r="G615" s="20">
        <v>0</v>
      </c>
      <c r="H615" s="20">
        <v>0</v>
      </c>
      <c r="I615" s="59">
        <v>33.35</v>
      </c>
      <c r="J615" s="59">
        <v>628.5</v>
      </c>
      <c r="K615" s="38">
        <v>0</v>
      </c>
      <c r="L615" s="38">
        <v>0</v>
      </c>
      <c r="M615" s="39" t="e">
        <f>#REF!+#REF!+#REF!+#REF!</f>
        <v>#REF!</v>
      </c>
      <c r="N615" s="39"/>
      <c r="O615" s="51"/>
      <c r="P615" s="51"/>
      <c r="Q615" s="51"/>
      <c r="R615" s="51"/>
      <c r="S615" s="51"/>
      <c r="T615" s="51"/>
    </row>
    <row r="616" s="5" customFormat="1" ht="40.5" hidden="1" spans="1:20">
      <c r="A616" s="53">
        <v>488</v>
      </c>
      <c r="B616" s="20" t="s">
        <v>1144</v>
      </c>
      <c r="C616" s="20" t="s">
        <v>29</v>
      </c>
      <c r="D616" s="20">
        <v>1</v>
      </c>
      <c r="E616" s="20" t="s">
        <v>1145</v>
      </c>
      <c r="F616" s="27">
        <f t="shared" si="56"/>
        <v>101.29</v>
      </c>
      <c r="G616" s="20">
        <v>0</v>
      </c>
      <c r="H616" s="20">
        <v>78.25</v>
      </c>
      <c r="I616" s="20">
        <v>23.04</v>
      </c>
      <c r="J616" s="20">
        <v>0</v>
      </c>
      <c r="K616" s="38">
        <v>0</v>
      </c>
      <c r="L616" s="38">
        <v>0</v>
      </c>
      <c r="M616" s="39" t="e">
        <f>#REF!+#REF!+#REF!+#REF!</f>
        <v>#REF!</v>
      </c>
      <c r="N616" s="39"/>
      <c r="O616" s="51"/>
      <c r="P616" s="51"/>
      <c r="Q616" s="51"/>
      <c r="R616" s="51"/>
      <c r="S616" s="51"/>
      <c r="T616" s="51"/>
    </row>
    <row r="617" s="5" customFormat="1" ht="27" hidden="1" spans="1:20">
      <c r="A617" s="53">
        <v>489</v>
      </c>
      <c r="B617" s="20" t="s">
        <v>1146</v>
      </c>
      <c r="C617" s="20" t="s">
        <v>29</v>
      </c>
      <c r="D617" s="20">
        <v>1</v>
      </c>
      <c r="E617" s="20" t="s">
        <v>1147</v>
      </c>
      <c r="F617" s="27">
        <f t="shared" si="56"/>
        <v>112.75</v>
      </c>
      <c r="G617" s="20">
        <v>0</v>
      </c>
      <c r="H617" s="20">
        <v>0</v>
      </c>
      <c r="I617" s="20">
        <v>41.9</v>
      </c>
      <c r="J617" s="20">
        <v>70.85</v>
      </c>
      <c r="K617" s="38">
        <v>0</v>
      </c>
      <c r="L617" s="38">
        <v>0</v>
      </c>
      <c r="M617" s="39" t="e">
        <f>#REF!+#REF!+#REF!+#REF!</f>
        <v>#REF!</v>
      </c>
      <c r="N617" s="39"/>
      <c r="O617" s="51"/>
      <c r="P617" s="51"/>
      <c r="Q617" s="51"/>
      <c r="R617" s="51"/>
      <c r="S617" s="51"/>
      <c r="T617" s="51"/>
    </row>
    <row r="618" s="5" customFormat="1" ht="40.5" hidden="1" spans="1:20">
      <c r="A618" s="53">
        <v>490</v>
      </c>
      <c r="B618" s="20" t="s">
        <v>1148</v>
      </c>
      <c r="C618" s="20" t="s">
        <v>29</v>
      </c>
      <c r="D618" s="20">
        <v>1</v>
      </c>
      <c r="E618" s="20" t="s">
        <v>1149</v>
      </c>
      <c r="F618" s="27">
        <f t="shared" si="56"/>
        <v>142.21</v>
      </c>
      <c r="G618" s="20">
        <v>0</v>
      </c>
      <c r="H618" s="20">
        <v>0</v>
      </c>
      <c r="I618" s="20">
        <v>65.84</v>
      </c>
      <c r="J618" s="20">
        <v>76.37</v>
      </c>
      <c r="K618" s="38">
        <v>0</v>
      </c>
      <c r="L618" s="38">
        <v>0</v>
      </c>
      <c r="M618" s="39" t="e">
        <f>#REF!+#REF!+#REF!+#REF!</f>
        <v>#REF!</v>
      </c>
      <c r="N618" s="39"/>
      <c r="O618" s="51"/>
      <c r="P618" s="51"/>
      <c r="Q618" s="51"/>
      <c r="R618" s="51"/>
      <c r="S618" s="51"/>
      <c r="T618" s="51"/>
    </row>
    <row r="619" s="5" customFormat="1" ht="40.5" hidden="1" spans="1:20">
      <c r="A619" s="53">
        <v>491</v>
      </c>
      <c r="B619" s="20" t="s">
        <v>1150</v>
      </c>
      <c r="C619" s="20" t="s">
        <v>29</v>
      </c>
      <c r="D619" s="20">
        <v>1</v>
      </c>
      <c r="E619" s="20" t="s">
        <v>1151</v>
      </c>
      <c r="F619" s="27">
        <f t="shared" si="56"/>
        <v>600.91</v>
      </c>
      <c r="G619" s="20">
        <v>0</v>
      </c>
      <c r="H619" s="20">
        <v>72.38</v>
      </c>
      <c r="I619" s="20">
        <v>151.84</v>
      </c>
      <c r="J619" s="20">
        <v>376.69</v>
      </c>
      <c r="K619" s="38">
        <v>0</v>
      </c>
      <c r="L619" s="38">
        <v>0</v>
      </c>
      <c r="M619" s="39" t="e">
        <f>#REF!+#REF!+#REF!+#REF!</f>
        <v>#REF!</v>
      </c>
      <c r="N619" s="39"/>
      <c r="O619" s="51"/>
      <c r="P619" s="51"/>
      <c r="Q619" s="51"/>
      <c r="R619" s="51"/>
      <c r="S619" s="51"/>
      <c r="T619" s="51"/>
    </row>
    <row r="620" s="5" customFormat="1" ht="42" hidden="1" customHeight="1" spans="1:20">
      <c r="A620" s="53">
        <v>492</v>
      </c>
      <c r="B620" s="20" t="s">
        <v>1152</v>
      </c>
      <c r="C620" s="20" t="s">
        <v>29</v>
      </c>
      <c r="D620" s="20">
        <v>1</v>
      </c>
      <c r="E620" s="20" t="s">
        <v>1153</v>
      </c>
      <c r="F620" s="27">
        <f t="shared" si="56"/>
        <v>1290.16</v>
      </c>
      <c r="G620" s="20">
        <v>0</v>
      </c>
      <c r="H620" s="20">
        <v>158.71</v>
      </c>
      <c r="I620" s="20">
        <v>1131.45</v>
      </c>
      <c r="J620" s="20">
        <v>0</v>
      </c>
      <c r="K620" s="38">
        <v>0</v>
      </c>
      <c r="L620" s="38">
        <v>0</v>
      </c>
      <c r="M620" s="39" t="e">
        <f>#REF!+#REF!+#REF!+#REF!</f>
        <v>#REF!</v>
      </c>
      <c r="N620" s="39"/>
      <c r="O620" s="51"/>
      <c r="P620" s="51"/>
      <c r="Q620" s="51"/>
      <c r="R620" s="51"/>
      <c r="S620" s="51"/>
      <c r="T620" s="51"/>
    </row>
    <row r="621" s="5" customFormat="1" ht="40.5" hidden="1" spans="1:20">
      <c r="A621" s="53">
        <v>493</v>
      </c>
      <c r="B621" s="20" t="s">
        <v>1154</v>
      </c>
      <c r="C621" s="20" t="s">
        <v>29</v>
      </c>
      <c r="D621" s="20">
        <v>1</v>
      </c>
      <c r="E621" s="20" t="s">
        <v>1155</v>
      </c>
      <c r="F621" s="27">
        <f t="shared" si="56"/>
        <v>175.4</v>
      </c>
      <c r="G621" s="20">
        <v>0</v>
      </c>
      <c r="H621" s="20">
        <v>3.85</v>
      </c>
      <c r="I621" s="20">
        <v>6.93</v>
      </c>
      <c r="J621" s="20">
        <v>164.62</v>
      </c>
      <c r="K621" s="38">
        <v>0</v>
      </c>
      <c r="L621" s="38">
        <v>0</v>
      </c>
      <c r="M621" s="39" t="e">
        <f>#REF!+#REF!+#REF!+#REF!</f>
        <v>#REF!</v>
      </c>
      <c r="N621" s="39"/>
      <c r="O621" s="51"/>
      <c r="P621" s="51"/>
      <c r="Q621" s="51"/>
      <c r="R621" s="51"/>
      <c r="S621" s="51"/>
      <c r="T621" s="51"/>
    </row>
    <row r="622" s="5" customFormat="1" ht="54" hidden="1" spans="1:20">
      <c r="A622" s="53">
        <v>494</v>
      </c>
      <c r="B622" s="20" t="s">
        <v>1156</v>
      </c>
      <c r="C622" s="20" t="s">
        <v>29</v>
      </c>
      <c r="D622" s="20">
        <v>1</v>
      </c>
      <c r="E622" s="20" t="s">
        <v>1157</v>
      </c>
      <c r="F622" s="27">
        <f t="shared" si="56"/>
        <v>663</v>
      </c>
      <c r="G622" s="20">
        <v>0</v>
      </c>
      <c r="H622" s="20">
        <v>0</v>
      </c>
      <c r="I622" s="20">
        <v>0</v>
      </c>
      <c r="J622" s="20">
        <v>663</v>
      </c>
      <c r="K622" s="38">
        <v>0</v>
      </c>
      <c r="L622" s="38">
        <v>0</v>
      </c>
      <c r="M622" s="39" t="e">
        <f>#REF!+#REF!+#REF!+#REF!</f>
        <v>#REF!</v>
      </c>
      <c r="N622" s="39"/>
      <c r="O622" s="51"/>
      <c r="P622" s="51"/>
      <c r="Q622" s="51"/>
      <c r="R622" s="51"/>
      <c r="S622" s="51"/>
      <c r="T622" s="51"/>
    </row>
    <row r="623" s="6" customFormat="1" ht="51" hidden="1" customHeight="1" spans="1:20">
      <c r="A623" s="53">
        <v>495</v>
      </c>
      <c r="B623" s="20" t="s">
        <v>1158</v>
      </c>
      <c r="C623" s="20" t="s">
        <v>29</v>
      </c>
      <c r="D623" s="20">
        <v>2</v>
      </c>
      <c r="E623" s="61" t="s">
        <v>1159</v>
      </c>
      <c r="F623" s="29">
        <f t="shared" si="56"/>
        <v>10216.45</v>
      </c>
      <c r="G623" s="20">
        <v>0</v>
      </c>
      <c r="H623" s="20">
        <v>5855.49</v>
      </c>
      <c r="I623" s="20">
        <f>0+64.36</f>
        <v>64.36</v>
      </c>
      <c r="J623" s="20">
        <f>4360.96-64.36</f>
        <v>4296.6</v>
      </c>
      <c r="K623" s="38">
        <v>0</v>
      </c>
      <c r="L623" s="38">
        <v>0</v>
      </c>
      <c r="M623" s="47" t="e">
        <f>#REF!+#REF!+#REF!+#REF!</f>
        <v>#REF!</v>
      </c>
      <c r="N623" s="47"/>
      <c r="O623" s="51"/>
      <c r="P623" s="51"/>
      <c r="Q623" s="51"/>
      <c r="R623" s="51"/>
      <c r="S623" s="51"/>
      <c r="T623" s="51"/>
    </row>
    <row r="624" s="6" customFormat="1" ht="51" hidden="1" customHeight="1" spans="1:20">
      <c r="A624" s="53"/>
      <c r="B624" s="20"/>
      <c r="C624" s="20"/>
      <c r="D624" s="20"/>
      <c r="E624" s="61" t="s">
        <v>1160</v>
      </c>
      <c r="F624" s="31"/>
      <c r="G624" s="20"/>
      <c r="H624" s="20"/>
      <c r="I624" s="20"/>
      <c r="J624" s="20"/>
      <c r="K624" s="38"/>
      <c r="L624" s="38"/>
      <c r="M624" s="49"/>
      <c r="N624" s="49"/>
      <c r="O624" s="51"/>
      <c r="P624" s="51"/>
      <c r="Q624" s="51"/>
      <c r="R624" s="51"/>
      <c r="S624" s="51"/>
      <c r="T624" s="51"/>
    </row>
    <row r="625" s="5" customFormat="1" ht="54" hidden="1" spans="1:20">
      <c r="A625" s="53">
        <v>496</v>
      </c>
      <c r="B625" s="20" t="s">
        <v>1161</v>
      </c>
      <c r="C625" s="20" t="s">
        <v>29</v>
      </c>
      <c r="D625" s="20">
        <v>1</v>
      </c>
      <c r="E625" s="20" t="s">
        <v>1162</v>
      </c>
      <c r="F625" s="27">
        <f t="shared" ref="F625:F628" si="57">G625+H625+I625+J625</f>
        <v>929.2</v>
      </c>
      <c r="G625" s="20">
        <v>0</v>
      </c>
      <c r="H625" s="20">
        <v>0</v>
      </c>
      <c r="I625" s="20">
        <v>0</v>
      </c>
      <c r="J625" s="59">
        <v>929.2</v>
      </c>
      <c r="K625" s="38">
        <v>0</v>
      </c>
      <c r="L625" s="38">
        <v>0</v>
      </c>
      <c r="M625" s="39" t="e">
        <f>#REF!+#REF!+#REF!+#REF!</f>
        <v>#REF!</v>
      </c>
      <c r="N625" s="39"/>
      <c r="O625" s="51"/>
      <c r="P625" s="51"/>
      <c r="Q625" s="51"/>
      <c r="R625" s="51"/>
      <c r="S625" s="51"/>
      <c r="T625" s="51"/>
    </row>
    <row r="626" s="5" customFormat="1" ht="40.5" hidden="1" spans="1:20">
      <c r="A626" s="53">
        <v>497</v>
      </c>
      <c r="B626" s="20" t="s">
        <v>1163</v>
      </c>
      <c r="C626" s="20" t="s">
        <v>72</v>
      </c>
      <c r="D626" s="20">
        <v>1</v>
      </c>
      <c r="E626" s="20" t="s">
        <v>1164</v>
      </c>
      <c r="F626" s="27">
        <f t="shared" si="57"/>
        <v>1132.68</v>
      </c>
      <c r="G626" s="20">
        <v>0</v>
      </c>
      <c r="H626" s="20">
        <v>1132.68</v>
      </c>
      <c r="I626" s="20">
        <v>0</v>
      </c>
      <c r="J626" s="20">
        <v>0</v>
      </c>
      <c r="K626" s="38">
        <v>0</v>
      </c>
      <c r="L626" s="38">
        <v>0</v>
      </c>
      <c r="M626" s="39" t="e">
        <f>#REF!+#REF!+#REF!+#REF!</f>
        <v>#REF!</v>
      </c>
      <c r="N626" s="39"/>
      <c r="O626" s="51"/>
      <c r="P626" s="51"/>
      <c r="Q626" s="51"/>
      <c r="R626" s="51"/>
      <c r="S626" s="51"/>
      <c r="T626" s="51"/>
    </row>
    <row r="627" s="5" customFormat="1" ht="40.5" hidden="1" spans="1:20">
      <c r="A627" s="53">
        <v>498</v>
      </c>
      <c r="B627" s="20" t="s">
        <v>1165</v>
      </c>
      <c r="C627" s="20" t="s">
        <v>72</v>
      </c>
      <c r="D627" s="20">
        <v>1</v>
      </c>
      <c r="E627" s="20" t="s">
        <v>1166</v>
      </c>
      <c r="F627" s="27">
        <f t="shared" si="57"/>
        <v>1884.64</v>
      </c>
      <c r="G627" s="20">
        <v>0</v>
      </c>
      <c r="H627" s="20">
        <v>1884.64</v>
      </c>
      <c r="I627" s="20">
        <v>0</v>
      </c>
      <c r="J627" s="20">
        <v>0</v>
      </c>
      <c r="K627" s="38">
        <v>0</v>
      </c>
      <c r="L627" s="38">
        <v>0</v>
      </c>
      <c r="M627" s="39" t="e">
        <f>#REF!+#REF!+#REF!+#REF!</f>
        <v>#REF!</v>
      </c>
      <c r="N627" s="39"/>
      <c r="O627" s="51"/>
      <c r="P627" s="51"/>
      <c r="Q627" s="51"/>
      <c r="R627" s="51"/>
      <c r="S627" s="51"/>
      <c r="T627" s="51"/>
    </row>
    <row r="628" s="6" customFormat="1" ht="40" hidden="1" customHeight="1" spans="1:20">
      <c r="A628" s="53">
        <v>499</v>
      </c>
      <c r="B628" s="20" t="s">
        <v>1167</v>
      </c>
      <c r="C628" s="20" t="s">
        <v>29</v>
      </c>
      <c r="D628" s="20">
        <v>3</v>
      </c>
      <c r="E628" s="20" t="s">
        <v>1168</v>
      </c>
      <c r="F628" s="29">
        <f t="shared" si="57"/>
        <v>5173.13</v>
      </c>
      <c r="G628" s="66">
        <v>0</v>
      </c>
      <c r="H628" s="66">
        <v>0</v>
      </c>
      <c r="I628" s="20">
        <f>2113.07-88.5</f>
        <v>2024.57</v>
      </c>
      <c r="J628" s="20">
        <f>3744.57-596.01</f>
        <v>3148.56</v>
      </c>
      <c r="K628" s="38">
        <v>0</v>
      </c>
      <c r="L628" s="38">
        <v>0</v>
      </c>
      <c r="M628" s="47" t="e">
        <f>#REF!+#REF!+#REF!+#REF!</f>
        <v>#REF!</v>
      </c>
      <c r="N628" s="47"/>
      <c r="O628" s="51"/>
      <c r="P628" s="51"/>
      <c r="Q628" s="51"/>
      <c r="R628" s="51"/>
      <c r="S628" s="51"/>
      <c r="T628" s="51"/>
    </row>
    <row r="629" s="6" customFormat="1" ht="40" hidden="1" customHeight="1" spans="1:20">
      <c r="A629" s="53"/>
      <c r="B629" s="20"/>
      <c r="C629" s="20"/>
      <c r="D629" s="20"/>
      <c r="E629" s="20" t="s">
        <v>1169</v>
      </c>
      <c r="F629" s="30"/>
      <c r="G629" s="67"/>
      <c r="H629" s="67"/>
      <c r="I629" s="20"/>
      <c r="J629" s="20"/>
      <c r="K629" s="38"/>
      <c r="L629" s="38"/>
      <c r="M629" s="48"/>
      <c r="N629" s="48"/>
      <c r="O629" s="51"/>
      <c r="P629" s="51"/>
      <c r="Q629" s="51"/>
      <c r="R629" s="51"/>
      <c r="S629" s="51"/>
      <c r="T629" s="51"/>
    </row>
    <row r="630" s="6" customFormat="1" ht="40" hidden="1" customHeight="1" spans="1:20">
      <c r="A630" s="53"/>
      <c r="B630" s="20"/>
      <c r="C630" s="20"/>
      <c r="D630" s="20"/>
      <c r="E630" s="20" t="s">
        <v>1170</v>
      </c>
      <c r="F630" s="31"/>
      <c r="G630" s="68"/>
      <c r="H630" s="68"/>
      <c r="I630" s="20"/>
      <c r="J630" s="20"/>
      <c r="K630" s="38"/>
      <c r="L630" s="38"/>
      <c r="M630" s="49"/>
      <c r="N630" s="49"/>
      <c r="O630" s="51"/>
      <c r="P630" s="51"/>
      <c r="Q630" s="51"/>
      <c r="R630" s="51"/>
      <c r="S630" s="51"/>
      <c r="T630" s="51"/>
    </row>
    <row r="631" s="5" customFormat="1" ht="40.5" hidden="1" spans="1:20">
      <c r="A631" s="53">
        <v>500</v>
      </c>
      <c r="B631" s="20" t="s">
        <v>1171</v>
      </c>
      <c r="C631" s="20" t="s">
        <v>29</v>
      </c>
      <c r="D631" s="20">
        <v>1</v>
      </c>
      <c r="E631" s="20" t="s">
        <v>1172</v>
      </c>
      <c r="F631" s="27">
        <f t="shared" ref="F631:F633" si="58">G631+H631+I631+J631</f>
        <v>6265.8</v>
      </c>
      <c r="G631" s="20">
        <v>0</v>
      </c>
      <c r="H631" s="59">
        <v>4784.37</v>
      </c>
      <c r="I631" s="20">
        <v>0</v>
      </c>
      <c r="J631" s="59">
        <v>1481.43</v>
      </c>
      <c r="K631" s="38">
        <v>0</v>
      </c>
      <c r="L631" s="38">
        <v>0</v>
      </c>
      <c r="M631" s="39" t="e">
        <f>#REF!+#REF!+#REF!+#REF!</f>
        <v>#REF!</v>
      </c>
      <c r="N631" s="39"/>
      <c r="O631" s="51"/>
      <c r="P631" s="51"/>
      <c r="Q631" s="51"/>
      <c r="R631" s="51"/>
      <c r="S631" s="51"/>
      <c r="T631" s="51"/>
    </row>
    <row r="632" s="5" customFormat="1" ht="54" hidden="1" spans="1:20">
      <c r="A632" s="53">
        <v>501</v>
      </c>
      <c r="B632" s="20" t="s">
        <v>1173</v>
      </c>
      <c r="C632" s="20" t="s">
        <v>29</v>
      </c>
      <c r="D632" s="20">
        <v>1</v>
      </c>
      <c r="E632" s="20" t="s">
        <v>1174</v>
      </c>
      <c r="F632" s="27">
        <f t="shared" si="58"/>
        <v>128.31</v>
      </c>
      <c r="G632" s="20">
        <v>0</v>
      </c>
      <c r="H632" s="20">
        <v>0</v>
      </c>
      <c r="I632" s="20">
        <v>0</v>
      </c>
      <c r="J632" s="20">
        <v>128.31</v>
      </c>
      <c r="K632" s="38">
        <v>0</v>
      </c>
      <c r="L632" s="38">
        <v>0</v>
      </c>
      <c r="M632" s="39" t="e">
        <f>#REF!+#REF!+#REF!+#REF!</f>
        <v>#REF!</v>
      </c>
      <c r="N632" s="39"/>
      <c r="O632" s="51"/>
      <c r="P632" s="51"/>
      <c r="Q632" s="51"/>
      <c r="R632" s="51"/>
      <c r="S632" s="51"/>
      <c r="T632" s="51"/>
    </row>
    <row r="633" s="6" customFormat="1" ht="40" hidden="1" customHeight="1" spans="1:20">
      <c r="A633" s="53">
        <v>502</v>
      </c>
      <c r="B633" s="20" t="s">
        <v>1175</v>
      </c>
      <c r="C633" s="20" t="s">
        <v>29</v>
      </c>
      <c r="D633" s="20">
        <v>2</v>
      </c>
      <c r="E633" s="20" t="s">
        <v>1176</v>
      </c>
      <c r="F633" s="29">
        <f t="shared" si="58"/>
        <v>4121.04</v>
      </c>
      <c r="G633" s="20">
        <v>0</v>
      </c>
      <c r="H633" s="20">
        <v>4121.04</v>
      </c>
      <c r="I633" s="20">
        <v>0</v>
      </c>
      <c r="J633" s="20">
        <v>0</v>
      </c>
      <c r="K633" s="38">
        <v>0</v>
      </c>
      <c r="L633" s="38">
        <v>0</v>
      </c>
      <c r="M633" s="47" t="e">
        <f>#REF!+#REF!+#REF!+#REF!</f>
        <v>#REF!</v>
      </c>
      <c r="N633" s="47"/>
      <c r="O633" s="51"/>
      <c r="P633" s="51"/>
      <c r="Q633" s="51"/>
      <c r="R633" s="51"/>
      <c r="S633" s="51"/>
      <c r="T633" s="51"/>
    </row>
    <row r="634" s="6" customFormat="1" ht="40" hidden="1" customHeight="1" spans="1:20">
      <c r="A634" s="53"/>
      <c r="B634" s="20"/>
      <c r="C634" s="20"/>
      <c r="D634" s="20"/>
      <c r="E634" s="20" t="s">
        <v>1177</v>
      </c>
      <c r="F634" s="31"/>
      <c r="G634" s="20"/>
      <c r="H634" s="20"/>
      <c r="I634" s="20"/>
      <c r="J634" s="20"/>
      <c r="K634" s="38"/>
      <c r="L634" s="38"/>
      <c r="M634" s="49"/>
      <c r="N634" s="49"/>
      <c r="O634" s="51"/>
      <c r="P634" s="51"/>
      <c r="Q634" s="51"/>
      <c r="R634" s="51"/>
      <c r="S634" s="51"/>
      <c r="T634" s="51"/>
    </row>
    <row r="635" s="5" customFormat="1" ht="40" hidden="1" customHeight="1" spans="1:20">
      <c r="A635" s="53">
        <v>503</v>
      </c>
      <c r="B635" s="20" t="s">
        <v>1178</v>
      </c>
      <c r="C635" s="20" t="s">
        <v>29</v>
      </c>
      <c r="D635" s="20">
        <v>1</v>
      </c>
      <c r="E635" s="20" t="s">
        <v>1179</v>
      </c>
      <c r="F635" s="27">
        <f t="shared" ref="F635:F644" si="59">G635+H635+I635+J635</f>
        <v>4394.79</v>
      </c>
      <c r="G635" s="20">
        <v>866.02</v>
      </c>
      <c r="H635" s="20">
        <v>2091.63</v>
      </c>
      <c r="I635" s="20">
        <v>0</v>
      </c>
      <c r="J635" s="20">
        <v>1437.14</v>
      </c>
      <c r="K635" s="38">
        <v>0</v>
      </c>
      <c r="L635" s="38">
        <v>0</v>
      </c>
      <c r="M635" s="39" t="e">
        <f>#REF!+#REF!+#REF!+#REF!</f>
        <v>#REF!</v>
      </c>
      <c r="N635" s="39"/>
      <c r="O635" s="51"/>
      <c r="P635" s="51"/>
      <c r="Q635" s="51"/>
      <c r="R635" s="51"/>
      <c r="S635" s="51"/>
      <c r="T635" s="51"/>
    </row>
    <row r="636" s="5" customFormat="1" ht="27" hidden="1" spans="1:20">
      <c r="A636" s="53">
        <v>504</v>
      </c>
      <c r="B636" s="20" t="s">
        <v>1180</v>
      </c>
      <c r="C636" s="20" t="s">
        <v>29</v>
      </c>
      <c r="D636" s="20">
        <v>1</v>
      </c>
      <c r="E636" s="20" t="s">
        <v>1181</v>
      </c>
      <c r="F636" s="27">
        <f t="shared" si="59"/>
        <v>653.39</v>
      </c>
      <c r="G636" s="20">
        <v>0</v>
      </c>
      <c r="H636" s="20">
        <v>0</v>
      </c>
      <c r="I636" s="20">
        <f>653.66-0.27</f>
        <v>653.39</v>
      </c>
      <c r="J636" s="20">
        <v>0</v>
      </c>
      <c r="K636" s="38">
        <v>0</v>
      </c>
      <c r="L636" s="38">
        <v>0</v>
      </c>
      <c r="M636" s="39" t="e">
        <f>#REF!+#REF!+#REF!+#REF!</f>
        <v>#REF!</v>
      </c>
      <c r="N636" s="39"/>
      <c r="O636" s="51"/>
      <c r="P636" s="51"/>
      <c r="Q636" s="51"/>
      <c r="R636" s="51"/>
      <c r="S636" s="51"/>
      <c r="T636" s="51"/>
    </row>
    <row r="637" s="5" customFormat="1" ht="40.5" hidden="1" spans="1:20">
      <c r="A637" s="53">
        <v>505</v>
      </c>
      <c r="B637" s="20" t="s">
        <v>1182</v>
      </c>
      <c r="C637" s="20" t="s">
        <v>29</v>
      </c>
      <c r="D637" s="20">
        <v>1</v>
      </c>
      <c r="E637" s="20" t="s">
        <v>1183</v>
      </c>
      <c r="F637" s="27">
        <f t="shared" si="59"/>
        <v>273.41</v>
      </c>
      <c r="G637" s="20">
        <v>0</v>
      </c>
      <c r="H637" s="20">
        <v>0</v>
      </c>
      <c r="I637" s="20">
        <v>37.88</v>
      </c>
      <c r="J637" s="20">
        <v>235.53</v>
      </c>
      <c r="K637" s="38">
        <v>0</v>
      </c>
      <c r="L637" s="38">
        <v>0</v>
      </c>
      <c r="M637" s="39" t="e">
        <f>#REF!+#REF!+#REF!+#REF!</f>
        <v>#REF!</v>
      </c>
      <c r="N637" s="39"/>
      <c r="O637" s="51"/>
      <c r="P637" s="51"/>
      <c r="Q637" s="51"/>
      <c r="R637" s="51"/>
      <c r="S637" s="51"/>
      <c r="T637" s="51"/>
    </row>
    <row r="638" s="5" customFormat="1" ht="108" hidden="1" customHeight="1" spans="1:20">
      <c r="A638" s="53">
        <v>506</v>
      </c>
      <c r="B638" s="20" t="s">
        <v>1184</v>
      </c>
      <c r="C638" s="20" t="s">
        <v>29</v>
      </c>
      <c r="D638" s="20">
        <v>1</v>
      </c>
      <c r="E638" s="20" t="s">
        <v>1185</v>
      </c>
      <c r="F638" s="27">
        <f t="shared" si="59"/>
        <v>917.93</v>
      </c>
      <c r="G638" s="20">
        <v>0</v>
      </c>
      <c r="H638" s="20">
        <v>915.58</v>
      </c>
      <c r="I638" s="20">
        <v>2.35</v>
      </c>
      <c r="J638" s="20">
        <v>0</v>
      </c>
      <c r="K638" s="38">
        <v>0</v>
      </c>
      <c r="L638" s="38">
        <v>0</v>
      </c>
      <c r="M638" s="39" t="e">
        <f>#REF!+#REF!+#REF!+#REF!</f>
        <v>#REF!</v>
      </c>
      <c r="N638" s="39"/>
      <c r="O638" s="51"/>
      <c r="P638" s="51"/>
      <c r="Q638" s="51"/>
      <c r="R638" s="51"/>
      <c r="S638" s="51"/>
      <c r="T638" s="51"/>
    </row>
    <row r="639" s="5" customFormat="1" ht="42" hidden="1" customHeight="1" spans="1:20">
      <c r="A639" s="53">
        <v>507</v>
      </c>
      <c r="B639" s="20" t="s">
        <v>1186</v>
      </c>
      <c r="C639" s="20" t="s">
        <v>72</v>
      </c>
      <c r="D639" s="20">
        <v>1</v>
      </c>
      <c r="E639" s="20" t="s">
        <v>1187</v>
      </c>
      <c r="F639" s="27">
        <f t="shared" si="59"/>
        <v>130.62</v>
      </c>
      <c r="G639" s="20">
        <v>0</v>
      </c>
      <c r="H639" s="20">
        <v>0</v>
      </c>
      <c r="I639" s="20">
        <v>16.85</v>
      </c>
      <c r="J639" s="20">
        <v>113.77</v>
      </c>
      <c r="K639" s="38">
        <v>0</v>
      </c>
      <c r="L639" s="38">
        <v>0</v>
      </c>
      <c r="M639" s="39" t="e">
        <f>#REF!+#REF!+#REF!+#REF!</f>
        <v>#REF!</v>
      </c>
      <c r="N639" s="39"/>
      <c r="O639" s="51"/>
      <c r="P639" s="51"/>
      <c r="Q639" s="51"/>
      <c r="R639" s="51"/>
      <c r="S639" s="51"/>
      <c r="T639" s="51"/>
    </row>
    <row r="640" s="5" customFormat="1" ht="27" hidden="1" spans="1:20">
      <c r="A640" s="53">
        <v>508</v>
      </c>
      <c r="B640" s="20" t="s">
        <v>1188</v>
      </c>
      <c r="C640" s="20" t="s">
        <v>29</v>
      </c>
      <c r="D640" s="20">
        <v>1</v>
      </c>
      <c r="E640" s="20" t="s">
        <v>1189</v>
      </c>
      <c r="F640" s="27">
        <f t="shared" si="59"/>
        <v>166.14</v>
      </c>
      <c r="G640" s="59">
        <v>0</v>
      </c>
      <c r="H640" s="59">
        <v>0</v>
      </c>
      <c r="I640" s="59">
        <v>36.76</v>
      </c>
      <c r="J640" s="59">
        <v>129.38</v>
      </c>
      <c r="K640" s="38">
        <v>0</v>
      </c>
      <c r="L640" s="38">
        <v>0</v>
      </c>
      <c r="M640" s="39" t="e">
        <f>#REF!+#REF!+#REF!+#REF!</f>
        <v>#REF!</v>
      </c>
      <c r="N640" s="39"/>
      <c r="O640" s="51"/>
      <c r="P640" s="51"/>
      <c r="Q640" s="51"/>
      <c r="R640" s="51"/>
      <c r="S640" s="51"/>
      <c r="T640" s="51"/>
    </row>
    <row r="641" s="5" customFormat="1" ht="40.5" hidden="1" spans="1:20">
      <c r="A641" s="53">
        <v>509</v>
      </c>
      <c r="B641" s="20" t="s">
        <v>1190</v>
      </c>
      <c r="C641" s="20" t="s">
        <v>72</v>
      </c>
      <c r="D641" s="20">
        <v>1</v>
      </c>
      <c r="E641" s="20" t="s">
        <v>1191</v>
      </c>
      <c r="F641" s="27">
        <f t="shared" si="59"/>
        <v>191.6</v>
      </c>
      <c r="G641" s="20">
        <v>0</v>
      </c>
      <c r="H641" s="20">
        <v>0</v>
      </c>
      <c r="I641" s="20">
        <v>24.34</v>
      </c>
      <c r="J641" s="20">
        <v>167.26</v>
      </c>
      <c r="K641" s="38">
        <v>0</v>
      </c>
      <c r="L641" s="38">
        <v>0</v>
      </c>
      <c r="M641" s="39" t="e">
        <f>#REF!+#REF!+#REF!+#REF!</f>
        <v>#REF!</v>
      </c>
      <c r="N641" s="39"/>
      <c r="O641" s="51"/>
      <c r="P641" s="51"/>
      <c r="Q641" s="51"/>
      <c r="R641" s="51"/>
      <c r="S641" s="51"/>
      <c r="T641" s="51"/>
    </row>
    <row r="642" s="5" customFormat="1" ht="54" hidden="1" spans="1:20">
      <c r="A642" s="53">
        <v>510</v>
      </c>
      <c r="B642" s="20" t="s">
        <v>1192</v>
      </c>
      <c r="C642" s="20" t="s">
        <v>29</v>
      </c>
      <c r="D642" s="20">
        <v>1</v>
      </c>
      <c r="E642" s="20" t="s">
        <v>1193</v>
      </c>
      <c r="F642" s="27">
        <f t="shared" si="59"/>
        <v>166.39</v>
      </c>
      <c r="G642" s="20">
        <v>0</v>
      </c>
      <c r="H642" s="20">
        <v>128.24</v>
      </c>
      <c r="I642" s="20">
        <v>38.15</v>
      </c>
      <c r="J642" s="20">
        <v>0</v>
      </c>
      <c r="K642" s="38">
        <v>0</v>
      </c>
      <c r="L642" s="38">
        <v>0</v>
      </c>
      <c r="M642" s="39" t="e">
        <f>#REF!+#REF!+#REF!+#REF!</f>
        <v>#REF!</v>
      </c>
      <c r="N642" s="39"/>
      <c r="O642" s="51"/>
      <c r="P642" s="51"/>
      <c r="Q642" s="51"/>
      <c r="R642" s="51"/>
      <c r="S642" s="51"/>
      <c r="T642" s="51"/>
    </row>
    <row r="643" s="5" customFormat="1" ht="27" hidden="1" spans="1:20">
      <c r="A643" s="53">
        <v>511</v>
      </c>
      <c r="B643" s="20" t="s">
        <v>1194</v>
      </c>
      <c r="C643" s="20" t="s">
        <v>29</v>
      </c>
      <c r="D643" s="20">
        <v>1</v>
      </c>
      <c r="E643" s="20" t="s">
        <v>1195</v>
      </c>
      <c r="F643" s="27">
        <f t="shared" si="59"/>
        <v>136.84</v>
      </c>
      <c r="G643" s="20"/>
      <c r="H643" s="20">
        <v>25.92</v>
      </c>
      <c r="I643" s="20">
        <v>110.92</v>
      </c>
      <c r="J643" s="20">
        <v>0</v>
      </c>
      <c r="K643" s="38">
        <v>0</v>
      </c>
      <c r="L643" s="38">
        <v>0</v>
      </c>
      <c r="M643" s="39" t="e">
        <f>#REF!+#REF!+#REF!+#REF!</f>
        <v>#REF!</v>
      </c>
      <c r="N643" s="39"/>
      <c r="O643" s="51"/>
      <c r="P643" s="51"/>
      <c r="Q643" s="51"/>
      <c r="R643" s="51"/>
      <c r="S643" s="51"/>
      <c r="T643" s="51"/>
    </row>
    <row r="644" s="6" customFormat="1" ht="40" hidden="1" customHeight="1" spans="1:20">
      <c r="A644" s="53">
        <v>512</v>
      </c>
      <c r="B644" s="20" t="s">
        <v>1196</v>
      </c>
      <c r="C644" s="20" t="s">
        <v>29</v>
      </c>
      <c r="D644" s="20">
        <v>3</v>
      </c>
      <c r="E644" s="20" t="s">
        <v>1197</v>
      </c>
      <c r="F644" s="29">
        <f t="shared" si="59"/>
        <v>6353.83</v>
      </c>
      <c r="G644" s="20">
        <v>0</v>
      </c>
      <c r="H644" s="20">
        <v>5504.54</v>
      </c>
      <c r="I644" s="20">
        <v>536.24</v>
      </c>
      <c r="J644" s="20">
        <v>313.05</v>
      </c>
      <c r="K644" s="38">
        <v>0</v>
      </c>
      <c r="L644" s="38">
        <v>0</v>
      </c>
      <c r="M644" s="47" t="e">
        <f>#REF!+#REF!+#REF!+#REF!</f>
        <v>#REF!</v>
      </c>
      <c r="N644" s="47"/>
      <c r="O644" s="51"/>
      <c r="P644" s="51"/>
      <c r="Q644" s="51"/>
      <c r="R644" s="51"/>
      <c r="S644" s="51"/>
      <c r="T644" s="51"/>
    </row>
    <row r="645" s="6" customFormat="1" ht="40" hidden="1" customHeight="1" spans="1:20">
      <c r="A645" s="53"/>
      <c r="B645" s="20"/>
      <c r="C645" s="20"/>
      <c r="D645" s="20"/>
      <c r="E645" s="20" t="s">
        <v>1198</v>
      </c>
      <c r="F645" s="30"/>
      <c r="G645" s="20"/>
      <c r="H645" s="20"/>
      <c r="I645" s="20"/>
      <c r="J645" s="20"/>
      <c r="K645" s="38"/>
      <c r="L645" s="38"/>
      <c r="M645" s="48"/>
      <c r="N645" s="48"/>
      <c r="O645" s="51"/>
      <c r="P645" s="51"/>
      <c r="Q645" s="51"/>
      <c r="R645" s="51"/>
      <c r="S645" s="51"/>
      <c r="T645" s="51"/>
    </row>
    <row r="646" s="6" customFormat="1" ht="40" hidden="1" customHeight="1" spans="1:20">
      <c r="A646" s="53"/>
      <c r="B646" s="20"/>
      <c r="C646" s="20"/>
      <c r="D646" s="20"/>
      <c r="E646" s="20" t="s">
        <v>1199</v>
      </c>
      <c r="F646" s="31"/>
      <c r="G646" s="20"/>
      <c r="H646" s="20"/>
      <c r="I646" s="20"/>
      <c r="J646" s="20"/>
      <c r="K646" s="38"/>
      <c r="L646" s="38"/>
      <c r="M646" s="49"/>
      <c r="N646" s="49"/>
      <c r="O646" s="51"/>
      <c r="P646" s="51"/>
      <c r="Q646" s="51"/>
      <c r="R646" s="51"/>
      <c r="S646" s="51"/>
      <c r="T646" s="51"/>
    </row>
    <row r="647" s="5" customFormat="1" ht="40.5" hidden="1" spans="1:20">
      <c r="A647" s="53">
        <v>513</v>
      </c>
      <c r="B647" s="20" t="s">
        <v>1200</v>
      </c>
      <c r="C647" s="20" t="s">
        <v>29</v>
      </c>
      <c r="D647" s="20">
        <v>1</v>
      </c>
      <c r="E647" s="20" t="s">
        <v>1201</v>
      </c>
      <c r="F647" s="27">
        <f t="shared" ref="F647:F672" si="60">G647+H647+I647+J647</f>
        <v>403.15</v>
      </c>
      <c r="G647" s="20">
        <v>0</v>
      </c>
      <c r="H647" s="20">
        <v>0</v>
      </c>
      <c r="I647" s="20">
        <v>403.15</v>
      </c>
      <c r="J647" s="20">
        <v>0</v>
      </c>
      <c r="K647" s="38">
        <v>0</v>
      </c>
      <c r="L647" s="38">
        <v>0</v>
      </c>
      <c r="M647" s="39" t="e">
        <f>#REF!+#REF!+#REF!+#REF!</f>
        <v>#REF!</v>
      </c>
      <c r="N647" s="39"/>
      <c r="O647" s="51"/>
      <c r="P647" s="51"/>
      <c r="Q647" s="51"/>
      <c r="R647" s="51"/>
      <c r="S647" s="51"/>
      <c r="T647" s="51"/>
    </row>
    <row r="648" s="5" customFormat="1" ht="54" hidden="1" spans="1:20">
      <c r="A648" s="53">
        <v>514</v>
      </c>
      <c r="B648" s="20" t="s">
        <v>1202</v>
      </c>
      <c r="C648" s="20" t="s">
        <v>29</v>
      </c>
      <c r="D648" s="20">
        <v>1</v>
      </c>
      <c r="E648" s="20" t="s">
        <v>1203</v>
      </c>
      <c r="F648" s="27">
        <f t="shared" si="60"/>
        <v>1018.19</v>
      </c>
      <c r="G648" s="20">
        <v>0</v>
      </c>
      <c r="H648" s="20">
        <v>1018.19</v>
      </c>
      <c r="I648" s="20">
        <v>0</v>
      </c>
      <c r="J648" s="20">
        <v>0</v>
      </c>
      <c r="K648" s="38">
        <v>0</v>
      </c>
      <c r="L648" s="38">
        <v>0</v>
      </c>
      <c r="M648" s="39" t="e">
        <f>#REF!+#REF!+#REF!+#REF!</f>
        <v>#REF!</v>
      </c>
      <c r="N648" s="39"/>
      <c r="O648" s="51"/>
      <c r="P648" s="51"/>
      <c r="Q648" s="51"/>
      <c r="R648" s="51"/>
      <c r="S648" s="51"/>
      <c r="T648" s="51"/>
    </row>
    <row r="649" s="5" customFormat="1" ht="40.5" hidden="1" spans="1:20">
      <c r="A649" s="53">
        <v>515</v>
      </c>
      <c r="B649" s="20" t="s">
        <v>1204</v>
      </c>
      <c r="C649" s="53" t="s">
        <v>72</v>
      </c>
      <c r="D649" s="53">
        <v>1</v>
      </c>
      <c r="E649" s="20" t="s">
        <v>1205</v>
      </c>
      <c r="F649" s="27">
        <f t="shared" si="60"/>
        <v>5382.12</v>
      </c>
      <c r="G649" s="53">
        <v>0</v>
      </c>
      <c r="H649" s="53">
        <v>4978.38</v>
      </c>
      <c r="I649" s="53">
        <v>403.74</v>
      </c>
      <c r="J649" s="53">
        <v>0</v>
      </c>
      <c r="K649" s="38">
        <v>0</v>
      </c>
      <c r="L649" s="38">
        <v>0</v>
      </c>
      <c r="M649" s="39" t="e">
        <f>#REF!+#REF!+#REF!+#REF!</f>
        <v>#REF!</v>
      </c>
      <c r="N649" s="39"/>
      <c r="O649" s="51"/>
      <c r="P649" s="51"/>
      <c r="Q649" s="51"/>
      <c r="R649" s="51"/>
      <c r="S649" s="51"/>
      <c r="T649" s="51"/>
    </row>
    <row r="650" s="5" customFormat="1" ht="40.5" hidden="1" spans="1:20">
      <c r="A650" s="53">
        <v>516</v>
      </c>
      <c r="B650" s="20" t="s">
        <v>1206</v>
      </c>
      <c r="C650" s="20" t="s">
        <v>72</v>
      </c>
      <c r="D650" s="20">
        <v>1</v>
      </c>
      <c r="E650" s="20" t="s">
        <v>1207</v>
      </c>
      <c r="F650" s="27">
        <f t="shared" si="60"/>
        <v>147.05</v>
      </c>
      <c r="G650" s="20">
        <v>0</v>
      </c>
      <c r="H650" s="20">
        <v>0</v>
      </c>
      <c r="I650" s="20">
        <v>76.41</v>
      </c>
      <c r="J650" s="20">
        <v>70.64</v>
      </c>
      <c r="K650" s="38">
        <v>0</v>
      </c>
      <c r="L650" s="38">
        <v>0</v>
      </c>
      <c r="M650" s="39" t="e">
        <f>#REF!+#REF!+#REF!+#REF!</f>
        <v>#REF!</v>
      </c>
      <c r="N650" s="39"/>
      <c r="O650" s="51"/>
      <c r="P650" s="51"/>
      <c r="Q650" s="51"/>
      <c r="R650" s="51"/>
      <c r="S650" s="51"/>
      <c r="T650" s="51"/>
    </row>
    <row r="651" s="5" customFormat="1" ht="40.5" hidden="1" spans="1:20">
      <c r="A651" s="53">
        <v>517</v>
      </c>
      <c r="B651" s="20" t="s">
        <v>1208</v>
      </c>
      <c r="C651" s="20" t="s">
        <v>72</v>
      </c>
      <c r="D651" s="20">
        <v>1</v>
      </c>
      <c r="E651" s="20" t="s">
        <v>1209</v>
      </c>
      <c r="F651" s="27">
        <f t="shared" si="60"/>
        <v>731.76</v>
      </c>
      <c r="G651" s="20">
        <v>0</v>
      </c>
      <c r="H651" s="20">
        <v>0</v>
      </c>
      <c r="I651" s="20">
        <v>0</v>
      </c>
      <c r="J651" s="20">
        <v>731.76</v>
      </c>
      <c r="K651" s="38">
        <v>0</v>
      </c>
      <c r="L651" s="38">
        <v>0</v>
      </c>
      <c r="M651" s="39" t="e">
        <f>#REF!+#REF!+#REF!+#REF!</f>
        <v>#REF!</v>
      </c>
      <c r="N651" s="39"/>
      <c r="O651" s="51"/>
      <c r="P651" s="51"/>
      <c r="Q651" s="51"/>
      <c r="R651" s="51"/>
      <c r="S651" s="51"/>
      <c r="T651" s="51"/>
    </row>
    <row r="652" s="5" customFormat="1" ht="54" hidden="1" spans="1:20">
      <c r="A652" s="53">
        <v>518</v>
      </c>
      <c r="B652" s="20" t="s">
        <v>1210</v>
      </c>
      <c r="C652" s="20" t="s">
        <v>29</v>
      </c>
      <c r="D652" s="20">
        <v>1</v>
      </c>
      <c r="E652" s="20" t="s">
        <v>1211</v>
      </c>
      <c r="F652" s="27">
        <f t="shared" si="60"/>
        <v>1129.19</v>
      </c>
      <c r="G652" s="59">
        <v>0</v>
      </c>
      <c r="H652" s="59">
        <v>48.14</v>
      </c>
      <c r="I652" s="59">
        <v>94.91</v>
      </c>
      <c r="J652" s="59">
        <v>986.14</v>
      </c>
      <c r="K652" s="38">
        <v>0</v>
      </c>
      <c r="L652" s="38">
        <v>0</v>
      </c>
      <c r="M652" s="39" t="e">
        <f>#REF!+#REF!+#REF!+#REF!</f>
        <v>#REF!</v>
      </c>
      <c r="N652" s="39"/>
      <c r="O652" s="51"/>
      <c r="P652" s="51"/>
      <c r="Q652" s="51"/>
      <c r="R652" s="51"/>
      <c r="S652" s="51"/>
      <c r="T652" s="51"/>
    </row>
    <row r="653" s="5" customFormat="1" ht="40.5" hidden="1" spans="1:20">
      <c r="A653" s="53">
        <v>519</v>
      </c>
      <c r="B653" s="20" t="s">
        <v>1212</v>
      </c>
      <c r="C653" s="20" t="s">
        <v>72</v>
      </c>
      <c r="D653" s="20">
        <v>1</v>
      </c>
      <c r="E653" s="20" t="s">
        <v>1213</v>
      </c>
      <c r="F653" s="27">
        <f t="shared" si="60"/>
        <v>614.67</v>
      </c>
      <c r="G653" s="20">
        <v>0</v>
      </c>
      <c r="H653" s="20">
        <v>614.67</v>
      </c>
      <c r="I653" s="20">
        <v>0</v>
      </c>
      <c r="J653" s="20">
        <v>0</v>
      </c>
      <c r="K653" s="38">
        <v>0</v>
      </c>
      <c r="L653" s="38">
        <v>0</v>
      </c>
      <c r="M653" s="39" t="e">
        <f>#REF!+#REF!+#REF!+#REF!</f>
        <v>#REF!</v>
      </c>
      <c r="N653" s="39"/>
      <c r="O653" s="51"/>
      <c r="P653" s="51"/>
      <c r="Q653" s="51"/>
      <c r="R653" s="51"/>
      <c r="S653" s="51"/>
      <c r="T653" s="51"/>
    </row>
    <row r="654" s="5" customFormat="1" ht="42" hidden="1" customHeight="1" spans="1:20">
      <c r="A654" s="53">
        <v>520</v>
      </c>
      <c r="B654" s="20" t="s">
        <v>1214</v>
      </c>
      <c r="C654" s="20" t="s">
        <v>29</v>
      </c>
      <c r="D654" s="20">
        <v>1</v>
      </c>
      <c r="E654" s="20" t="s">
        <v>1215</v>
      </c>
      <c r="F654" s="27">
        <f t="shared" si="60"/>
        <v>2813.21</v>
      </c>
      <c r="G654" s="20">
        <v>0</v>
      </c>
      <c r="H654" s="20">
        <v>2813.21</v>
      </c>
      <c r="I654" s="20">
        <v>0</v>
      </c>
      <c r="J654" s="20">
        <v>0</v>
      </c>
      <c r="K654" s="38">
        <v>0</v>
      </c>
      <c r="L654" s="38">
        <v>0</v>
      </c>
      <c r="M654" s="39" t="e">
        <f>#REF!+#REF!+#REF!+#REF!</f>
        <v>#REF!</v>
      </c>
      <c r="N654" s="39"/>
      <c r="O654" s="51"/>
      <c r="P654" s="51"/>
      <c r="Q654" s="51"/>
      <c r="R654" s="51"/>
      <c r="S654" s="51"/>
      <c r="T654" s="51"/>
    </row>
    <row r="655" s="5" customFormat="1" ht="40.5" hidden="1" spans="1:20">
      <c r="A655" s="53">
        <v>521</v>
      </c>
      <c r="B655" s="20" t="s">
        <v>1216</v>
      </c>
      <c r="C655" s="20" t="s">
        <v>29</v>
      </c>
      <c r="D655" s="20">
        <v>1</v>
      </c>
      <c r="E655" s="20" t="s">
        <v>1217</v>
      </c>
      <c r="F655" s="27">
        <f t="shared" si="60"/>
        <v>1004.61</v>
      </c>
      <c r="G655" s="20">
        <v>0</v>
      </c>
      <c r="H655" s="20">
        <v>0</v>
      </c>
      <c r="I655" s="20">
        <v>0</v>
      </c>
      <c r="J655" s="20">
        <v>1004.61</v>
      </c>
      <c r="K655" s="38">
        <v>0</v>
      </c>
      <c r="L655" s="38">
        <v>0</v>
      </c>
      <c r="M655" s="39" t="e">
        <f>#REF!+#REF!+#REF!+#REF!</f>
        <v>#REF!</v>
      </c>
      <c r="N655" s="39"/>
      <c r="O655" s="51"/>
      <c r="P655" s="51"/>
      <c r="Q655" s="51"/>
      <c r="R655" s="51"/>
      <c r="S655" s="51"/>
      <c r="T655" s="51"/>
    </row>
    <row r="656" s="5" customFormat="1" ht="54" hidden="1" spans="1:20">
      <c r="A656" s="53">
        <v>522</v>
      </c>
      <c r="B656" s="20" t="s">
        <v>1218</v>
      </c>
      <c r="C656" s="20" t="s">
        <v>72</v>
      </c>
      <c r="D656" s="20">
        <v>1</v>
      </c>
      <c r="E656" s="20" t="s">
        <v>1219</v>
      </c>
      <c r="F656" s="27">
        <f t="shared" si="60"/>
        <v>6827.25</v>
      </c>
      <c r="G656" s="20">
        <v>0</v>
      </c>
      <c r="H656" s="20">
        <v>6827.25</v>
      </c>
      <c r="I656" s="20">
        <v>0</v>
      </c>
      <c r="J656" s="20">
        <v>0</v>
      </c>
      <c r="K656" s="38">
        <v>0</v>
      </c>
      <c r="L656" s="38">
        <v>0</v>
      </c>
      <c r="M656" s="39" t="e">
        <f>#REF!+#REF!+#REF!+#REF!</f>
        <v>#REF!</v>
      </c>
      <c r="N656" s="39"/>
      <c r="O656" s="51"/>
      <c r="P656" s="51"/>
      <c r="Q656" s="51"/>
      <c r="R656" s="51"/>
      <c r="S656" s="51"/>
      <c r="T656" s="51"/>
    </row>
    <row r="657" s="5" customFormat="1" ht="40.5" hidden="1" spans="1:20">
      <c r="A657" s="53">
        <v>523</v>
      </c>
      <c r="B657" s="20" t="s">
        <v>1220</v>
      </c>
      <c r="C657" s="20" t="s">
        <v>29</v>
      </c>
      <c r="D657" s="20">
        <v>1</v>
      </c>
      <c r="E657" s="20" t="s">
        <v>1221</v>
      </c>
      <c r="F657" s="27">
        <f t="shared" si="60"/>
        <v>371.38</v>
      </c>
      <c r="G657" s="20">
        <v>0</v>
      </c>
      <c r="H657" s="20">
        <v>0</v>
      </c>
      <c r="I657" s="20">
        <v>69.71</v>
      </c>
      <c r="J657" s="20">
        <v>301.67</v>
      </c>
      <c r="K657" s="38">
        <v>0</v>
      </c>
      <c r="L657" s="38">
        <v>0</v>
      </c>
      <c r="M657" s="39" t="e">
        <f>#REF!+#REF!+#REF!+#REF!</f>
        <v>#REF!</v>
      </c>
      <c r="N657" s="39"/>
      <c r="O657" s="51"/>
      <c r="P657" s="51"/>
      <c r="Q657" s="51"/>
      <c r="R657" s="51"/>
      <c r="S657" s="51"/>
      <c r="T657" s="51"/>
    </row>
    <row r="658" s="5" customFormat="1" ht="40.5" hidden="1" spans="1:20">
      <c r="A658" s="53">
        <v>524</v>
      </c>
      <c r="B658" s="20" t="s">
        <v>1222</v>
      </c>
      <c r="C658" s="20" t="s">
        <v>29</v>
      </c>
      <c r="D658" s="20">
        <v>1</v>
      </c>
      <c r="E658" s="20" t="s">
        <v>1223</v>
      </c>
      <c r="F658" s="27">
        <f t="shared" si="60"/>
        <v>3340.98</v>
      </c>
      <c r="G658" s="20">
        <v>0</v>
      </c>
      <c r="H658" s="20">
        <v>3027.52</v>
      </c>
      <c r="I658" s="20">
        <v>24.86</v>
      </c>
      <c r="J658" s="20">
        <v>288.6</v>
      </c>
      <c r="K658" s="38">
        <v>0</v>
      </c>
      <c r="L658" s="38">
        <v>0</v>
      </c>
      <c r="M658" s="39" t="e">
        <f>#REF!+#REF!+#REF!+#REF!</f>
        <v>#REF!</v>
      </c>
      <c r="N658" s="39"/>
      <c r="O658" s="51"/>
      <c r="P658" s="51"/>
      <c r="Q658" s="51"/>
      <c r="R658" s="51"/>
      <c r="S658" s="51"/>
      <c r="T658" s="51"/>
    </row>
    <row r="659" s="5" customFormat="1" ht="54" hidden="1" spans="1:20">
      <c r="A659" s="53">
        <v>525</v>
      </c>
      <c r="B659" s="20" t="s">
        <v>1224</v>
      </c>
      <c r="C659" s="20" t="s">
        <v>29</v>
      </c>
      <c r="D659" s="20">
        <v>1</v>
      </c>
      <c r="E659" s="20" t="s">
        <v>1225</v>
      </c>
      <c r="F659" s="27">
        <f t="shared" si="60"/>
        <v>172.45</v>
      </c>
      <c r="G659" s="20">
        <v>0</v>
      </c>
      <c r="H659" s="20">
        <v>0</v>
      </c>
      <c r="I659" s="20">
        <v>18.86</v>
      </c>
      <c r="J659" s="20">
        <v>153.59</v>
      </c>
      <c r="K659" s="38">
        <v>0</v>
      </c>
      <c r="L659" s="38">
        <v>0</v>
      </c>
      <c r="M659" s="39" t="e">
        <f>#REF!+#REF!+#REF!+#REF!</f>
        <v>#REF!</v>
      </c>
      <c r="N659" s="39"/>
      <c r="O659" s="51"/>
      <c r="P659" s="51"/>
      <c r="Q659" s="51"/>
      <c r="R659" s="51"/>
      <c r="S659" s="51"/>
      <c r="T659" s="51"/>
    </row>
    <row r="660" s="5" customFormat="1" ht="45" hidden="1" customHeight="1" spans="1:20">
      <c r="A660" s="53">
        <v>526</v>
      </c>
      <c r="B660" s="20" t="s">
        <v>1226</v>
      </c>
      <c r="C660" s="20" t="s">
        <v>72</v>
      </c>
      <c r="D660" s="20">
        <v>1</v>
      </c>
      <c r="E660" s="20" t="s">
        <v>1227</v>
      </c>
      <c r="F660" s="27">
        <f t="shared" si="60"/>
        <v>577.98</v>
      </c>
      <c r="G660" s="20">
        <v>0</v>
      </c>
      <c r="H660" s="20">
        <v>577.98</v>
      </c>
      <c r="I660" s="20">
        <v>0</v>
      </c>
      <c r="J660" s="20">
        <v>0</v>
      </c>
      <c r="K660" s="38">
        <v>0</v>
      </c>
      <c r="L660" s="38">
        <v>0</v>
      </c>
      <c r="M660" s="39" t="e">
        <f>#REF!+#REF!+#REF!+#REF!</f>
        <v>#REF!</v>
      </c>
      <c r="N660" s="39"/>
      <c r="O660" s="51"/>
      <c r="P660" s="51"/>
      <c r="Q660" s="51"/>
      <c r="R660" s="51"/>
      <c r="S660" s="51"/>
      <c r="T660" s="51"/>
    </row>
    <row r="661" s="5" customFormat="1" ht="40.5" hidden="1" spans="1:20">
      <c r="A661" s="53">
        <v>527</v>
      </c>
      <c r="B661" s="20" t="s">
        <v>1228</v>
      </c>
      <c r="C661" s="20" t="s">
        <v>29</v>
      </c>
      <c r="D661" s="20">
        <v>1</v>
      </c>
      <c r="E661" s="20" t="s">
        <v>1229</v>
      </c>
      <c r="F661" s="27">
        <f t="shared" si="60"/>
        <v>801.93</v>
      </c>
      <c r="G661" s="59">
        <v>640</v>
      </c>
      <c r="H661" s="20">
        <v>161.93</v>
      </c>
      <c r="I661" s="20">
        <v>0</v>
      </c>
      <c r="J661" s="20">
        <v>0</v>
      </c>
      <c r="K661" s="38">
        <v>0</v>
      </c>
      <c r="L661" s="38">
        <v>0</v>
      </c>
      <c r="M661" s="39" t="e">
        <f>#REF!+#REF!+#REF!+#REF!</f>
        <v>#REF!</v>
      </c>
      <c r="N661" s="39"/>
      <c r="O661" s="51"/>
      <c r="P661" s="51"/>
      <c r="Q661" s="51"/>
      <c r="R661" s="51"/>
      <c r="S661" s="51"/>
      <c r="T661" s="51"/>
    </row>
    <row r="662" s="5" customFormat="1" ht="42" hidden="1" customHeight="1" spans="1:20">
      <c r="A662" s="53">
        <v>528</v>
      </c>
      <c r="B662" s="20" t="s">
        <v>1230</v>
      </c>
      <c r="C662" s="20" t="s">
        <v>29</v>
      </c>
      <c r="D662" s="20">
        <v>1</v>
      </c>
      <c r="E662" s="20" t="s">
        <v>1231</v>
      </c>
      <c r="F662" s="27">
        <f t="shared" si="60"/>
        <v>7275.16</v>
      </c>
      <c r="G662" s="20">
        <v>0</v>
      </c>
      <c r="H662" s="20">
        <v>7275.16</v>
      </c>
      <c r="I662" s="20">
        <v>0</v>
      </c>
      <c r="J662" s="20">
        <v>0</v>
      </c>
      <c r="K662" s="38">
        <v>0</v>
      </c>
      <c r="L662" s="38">
        <v>0</v>
      </c>
      <c r="M662" s="39" t="e">
        <f>#REF!+#REF!+#REF!+#REF!</f>
        <v>#REF!</v>
      </c>
      <c r="N662" s="39"/>
      <c r="O662" s="51"/>
      <c r="P662" s="51"/>
      <c r="Q662" s="51"/>
      <c r="R662" s="51"/>
      <c r="S662" s="51"/>
      <c r="T662" s="51"/>
    </row>
    <row r="663" s="5" customFormat="1" ht="40.5" hidden="1" spans="1:20">
      <c r="A663" s="53">
        <v>529</v>
      </c>
      <c r="B663" s="20" t="s">
        <v>1232</v>
      </c>
      <c r="C663" s="20" t="s">
        <v>29</v>
      </c>
      <c r="D663" s="20">
        <v>1</v>
      </c>
      <c r="E663" s="20" t="s">
        <v>1233</v>
      </c>
      <c r="F663" s="27">
        <f t="shared" si="60"/>
        <v>7280.02</v>
      </c>
      <c r="G663" s="20">
        <v>0</v>
      </c>
      <c r="H663" s="20">
        <v>7276.28</v>
      </c>
      <c r="I663" s="20">
        <v>3.74</v>
      </c>
      <c r="J663" s="20">
        <v>0</v>
      </c>
      <c r="K663" s="38">
        <v>0</v>
      </c>
      <c r="L663" s="38">
        <v>0</v>
      </c>
      <c r="M663" s="39" t="e">
        <f>#REF!+#REF!+#REF!+#REF!</f>
        <v>#REF!</v>
      </c>
      <c r="N663" s="39"/>
      <c r="O663" s="51"/>
      <c r="P663" s="51"/>
      <c r="Q663" s="51"/>
      <c r="R663" s="51"/>
      <c r="S663" s="51"/>
      <c r="T663" s="51"/>
    </row>
    <row r="664" s="5" customFormat="1" ht="40.5" hidden="1" spans="1:20">
      <c r="A664" s="53">
        <v>530</v>
      </c>
      <c r="B664" s="20" t="s">
        <v>1234</v>
      </c>
      <c r="C664" s="20" t="s">
        <v>72</v>
      </c>
      <c r="D664" s="20">
        <v>1</v>
      </c>
      <c r="E664" s="20" t="s">
        <v>1235</v>
      </c>
      <c r="F664" s="27">
        <f t="shared" si="60"/>
        <v>7189.52</v>
      </c>
      <c r="G664" s="20">
        <v>0</v>
      </c>
      <c r="H664" s="20">
        <f>6864.4-27.23</f>
        <v>6837.17</v>
      </c>
      <c r="I664" s="20">
        <v>352.35</v>
      </c>
      <c r="J664" s="20">
        <v>0</v>
      </c>
      <c r="K664" s="38">
        <v>0</v>
      </c>
      <c r="L664" s="38">
        <v>0</v>
      </c>
      <c r="M664" s="39" t="e">
        <f>#REF!+#REF!+#REF!+#REF!</f>
        <v>#REF!</v>
      </c>
      <c r="N664" s="39"/>
      <c r="O664" s="51"/>
      <c r="P664" s="51"/>
      <c r="Q664" s="51"/>
      <c r="R664" s="51"/>
      <c r="S664" s="51"/>
      <c r="T664" s="51"/>
    </row>
    <row r="665" s="5" customFormat="1" ht="40.5" hidden="1" spans="1:20">
      <c r="A665" s="53">
        <v>531</v>
      </c>
      <c r="B665" s="20" t="s">
        <v>1236</v>
      </c>
      <c r="C665" s="20" t="s">
        <v>29</v>
      </c>
      <c r="D665" s="20">
        <v>1</v>
      </c>
      <c r="E665" s="20" t="s">
        <v>1237</v>
      </c>
      <c r="F665" s="27">
        <f t="shared" si="60"/>
        <v>1032.18</v>
      </c>
      <c r="G665" s="20">
        <v>0</v>
      </c>
      <c r="H665" s="20">
        <v>0</v>
      </c>
      <c r="I665" s="20">
        <v>15.47</v>
      </c>
      <c r="J665" s="20">
        <v>1016.71</v>
      </c>
      <c r="K665" s="38">
        <v>0</v>
      </c>
      <c r="L665" s="38">
        <v>0</v>
      </c>
      <c r="M665" s="39" t="e">
        <f>#REF!+#REF!+#REF!+#REF!</f>
        <v>#REF!</v>
      </c>
      <c r="N665" s="39"/>
      <c r="O665" s="51"/>
      <c r="P665" s="51"/>
      <c r="Q665" s="51"/>
      <c r="R665" s="51"/>
      <c r="S665" s="51"/>
      <c r="T665" s="51"/>
    </row>
    <row r="666" s="5" customFormat="1" ht="40.5" hidden="1" spans="1:20">
      <c r="A666" s="53">
        <v>532</v>
      </c>
      <c r="B666" s="20" t="s">
        <v>1238</v>
      </c>
      <c r="C666" s="20" t="s">
        <v>29</v>
      </c>
      <c r="D666" s="20">
        <v>1</v>
      </c>
      <c r="E666" s="20" t="s">
        <v>1239</v>
      </c>
      <c r="F666" s="27">
        <f t="shared" si="60"/>
        <v>15588.52</v>
      </c>
      <c r="G666" s="20">
        <v>0</v>
      </c>
      <c r="H666" s="20">
        <v>15588.52</v>
      </c>
      <c r="I666" s="20">
        <v>0</v>
      </c>
      <c r="J666" s="20">
        <v>0</v>
      </c>
      <c r="K666" s="38">
        <v>0</v>
      </c>
      <c r="L666" s="38">
        <v>0</v>
      </c>
      <c r="M666" s="39" t="e">
        <f>#REF!+#REF!+#REF!+#REF!</f>
        <v>#REF!</v>
      </c>
      <c r="N666" s="39"/>
      <c r="O666" s="51"/>
      <c r="P666" s="51"/>
      <c r="Q666" s="51"/>
      <c r="R666" s="51"/>
      <c r="S666" s="51"/>
      <c r="T666" s="51"/>
    </row>
    <row r="667" s="5" customFormat="1" ht="40.5" hidden="1" spans="1:20">
      <c r="A667" s="53">
        <v>533</v>
      </c>
      <c r="B667" s="20" t="s">
        <v>1240</v>
      </c>
      <c r="C667" s="20" t="s">
        <v>29</v>
      </c>
      <c r="D667" s="20">
        <v>1</v>
      </c>
      <c r="E667" s="20" t="s">
        <v>1241</v>
      </c>
      <c r="F667" s="27">
        <f t="shared" si="60"/>
        <v>2645.85</v>
      </c>
      <c r="G667" s="20">
        <v>0</v>
      </c>
      <c r="H667" s="20">
        <v>2645.85</v>
      </c>
      <c r="I667" s="20">
        <v>0</v>
      </c>
      <c r="J667" s="20">
        <v>0</v>
      </c>
      <c r="K667" s="38">
        <v>0</v>
      </c>
      <c r="L667" s="38">
        <v>0</v>
      </c>
      <c r="M667" s="39" t="e">
        <f>#REF!+#REF!+#REF!+#REF!</f>
        <v>#REF!</v>
      </c>
      <c r="N667" s="39"/>
      <c r="O667" s="51"/>
      <c r="P667" s="51"/>
      <c r="Q667" s="51"/>
      <c r="R667" s="51"/>
      <c r="S667" s="51"/>
      <c r="T667" s="51"/>
    </row>
    <row r="668" s="5" customFormat="1" ht="40.5" hidden="1" spans="1:20">
      <c r="A668" s="53">
        <v>534</v>
      </c>
      <c r="B668" s="20" t="s">
        <v>1242</v>
      </c>
      <c r="C668" s="20" t="s">
        <v>29</v>
      </c>
      <c r="D668" s="20">
        <v>1</v>
      </c>
      <c r="E668" s="20" t="s">
        <v>1243</v>
      </c>
      <c r="F668" s="27">
        <f t="shared" si="60"/>
        <v>7398.36</v>
      </c>
      <c r="G668" s="20">
        <v>0</v>
      </c>
      <c r="H668" s="20">
        <v>7207.6</v>
      </c>
      <c r="I668" s="20">
        <v>190.76</v>
      </c>
      <c r="J668" s="20">
        <v>0</v>
      </c>
      <c r="K668" s="38">
        <v>0</v>
      </c>
      <c r="L668" s="38">
        <v>0</v>
      </c>
      <c r="M668" s="39" t="e">
        <f>#REF!+#REF!+#REF!+#REF!</f>
        <v>#REF!</v>
      </c>
      <c r="N668" s="39"/>
      <c r="O668" s="51"/>
      <c r="P668" s="51"/>
      <c r="Q668" s="51"/>
      <c r="R668" s="51"/>
      <c r="S668" s="51"/>
      <c r="T668" s="51"/>
    </row>
    <row r="669" s="5" customFormat="1" ht="40.5" hidden="1" spans="1:20">
      <c r="A669" s="53">
        <v>535</v>
      </c>
      <c r="B669" s="20" t="s">
        <v>1244</v>
      </c>
      <c r="C669" s="20" t="s">
        <v>72</v>
      </c>
      <c r="D669" s="20">
        <v>1</v>
      </c>
      <c r="E669" s="20" t="s">
        <v>1245</v>
      </c>
      <c r="F669" s="27">
        <f t="shared" si="60"/>
        <v>8129.96</v>
      </c>
      <c r="G669" s="20">
        <v>0</v>
      </c>
      <c r="H669" s="20">
        <v>8129.96</v>
      </c>
      <c r="I669" s="20">
        <v>0</v>
      </c>
      <c r="J669" s="20">
        <v>0</v>
      </c>
      <c r="K669" s="38">
        <v>0</v>
      </c>
      <c r="L669" s="38">
        <v>0</v>
      </c>
      <c r="M669" s="39" t="e">
        <f>#REF!+#REF!+#REF!+#REF!</f>
        <v>#REF!</v>
      </c>
      <c r="N669" s="39"/>
      <c r="O669" s="51"/>
      <c r="P669" s="51"/>
      <c r="Q669" s="51"/>
      <c r="R669" s="51"/>
      <c r="S669" s="51"/>
      <c r="T669" s="51"/>
    </row>
    <row r="670" s="5" customFormat="1" ht="42" hidden="1" customHeight="1" spans="1:20">
      <c r="A670" s="53">
        <v>536</v>
      </c>
      <c r="B670" s="20" t="s">
        <v>1246</v>
      </c>
      <c r="C670" s="20" t="s">
        <v>72</v>
      </c>
      <c r="D670" s="20">
        <v>1</v>
      </c>
      <c r="E670" s="20" t="s">
        <v>1247</v>
      </c>
      <c r="F670" s="27">
        <f t="shared" si="60"/>
        <v>199.63</v>
      </c>
      <c r="G670" s="20">
        <v>0</v>
      </c>
      <c r="H670" s="20">
        <v>40.46</v>
      </c>
      <c r="I670" s="20">
        <v>131.49</v>
      </c>
      <c r="J670" s="20">
        <v>27.68</v>
      </c>
      <c r="K670" s="38">
        <v>0</v>
      </c>
      <c r="L670" s="38">
        <v>0</v>
      </c>
      <c r="M670" s="39" t="e">
        <f>#REF!+#REF!+#REF!+#REF!</f>
        <v>#REF!</v>
      </c>
      <c r="N670" s="39"/>
      <c r="O670" s="51"/>
      <c r="P670" s="51"/>
      <c r="Q670" s="51"/>
      <c r="R670" s="51"/>
      <c r="S670" s="51"/>
      <c r="T670" s="51"/>
    </row>
    <row r="671" s="5" customFormat="1" ht="140" hidden="1" customHeight="1" spans="1:20">
      <c r="A671" s="53">
        <v>537</v>
      </c>
      <c r="B671" s="20" t="s">
        <v>1248</v>
      </c>
      <c r="C671" s="20" t="s">
        <v>72</v>
      </c>
      <c r="D671" s="20">
        <v>1</v>
      </c>
      <c r="E671" s="20" t="s">
        <v>1249</v>
      </c>
      <c r="F671" s="27">
        <f t="shared" si="60"/>
        <v>1740.22</v>
      </c>
      <c r="G671" s="20">
        <v>0</v>
      </c>
      <c r="H671" s="20">
        <v>1740.22</v>
      </c>
      <c r="I671" s="20">
        <v>0</v>
      </c>
      <c r="J671" s="20">
        <v>0</v>
      </c>
      <c r="K671" s="38">
        <v>0</v>
      </c>
      <c r="L671" s="38">
        <v>0</v>
      </c>
      <c r="M671" s="39" t="e">
        <f>#REF!+#REF!+#REF!+#REF!</f>
        <v>#REF!</v>
      </c>
      <c r="N671" s="39"/>
      <c r="O671" s="51"/>
      <c r="P671" s="51"/>
      <c r="Q671" s="51"/>
      <c r="R671" s="51"/>
      <c r="S671" s="51"/>
      <c r="T671" s="51"/>
    </row>
    <row r="672" s="6" customFormat="1" ht="40" hidden="1" customHeight="1" spans="1:20">
      <c r="A672" s="53">
        <v>538</v>
      </c>
      <c r="B672" s="20" t="s">
        <v>1250</v>
      </c>
      <c r="C672" s="20" t="s">
        <v>29</v>
      </c>
      <c r="D672" s="20">
        <v>2</v>
      </c>
      <c r="E672" s="20" t="s">
        <v>1251</v>
      </c>
      <c r="F672" s="29">
        <f t="shared" si="60"/>
        <v>512.82</v>
      </c>
      <c r="G672" s="60">
        <v>0</v>
      </c>
      <c r="H672" s="60">
        <v>0</v>
      </c>
      <c r="I672" s="60">
        <v>283.13</v>
      </c>
      <c r="J672" s="60">
        <v>229.69</v>
      </c>
      <c r="K672" s="38">
        <v>0</v>
      </c>
      <c r="L672" s="38">
        <v>0</v>
      </c>
      <c r="M672" s="47" t="e">
        <f>#REF!+#REF!+#REF!+#REF!</f>
        <v>#REF!</v>
      </c>
      <c r="N672" s="47"/>
      <c r="O672" s="51"/>
      <c r="P672" s="51"/>
      <c r="Q672" s="51"/>
      <c r="R672" s="51"/>
      <c r="S672" s="51"/>
      <c r="T672" s="51"/>
    </row>
    <row r="673" s="6" customFormat="1" ht="40" hidden="1" customHeight="1" spans="1:20">
      <c r="A673" s="53"/>
      <c r="B673" s="20"/>
      <c r="C673" s="20"/>
      <c r="D673" s="20"/>
      <c r="E673" s="20" t="s">
        <v>1252</v>
      </c>
      <c r="F673" s="31"/>
      <c r="G673" s="60"/>
      <c r="H673" s="60"/>
      <c r="I673" s="60"/>
      <c r="J673" s="60"/>
      <c r="K673" s="38"/>
      <c r="L673" s="38"/>
      <c r="M673" s="49"/>
      <c r="N673" s="49"/>
      <c r="O673" s="51"/>
      <c r="P673" s="51"/>
      <c r="Q673" s="51"/>
      <c r="R673" s="51"/>
      <c r="S673" s="51"/>
      <c r="T673" s="51"/>
    </row>
    <row r="674" s="5" customFormat="1" ht="54" hidden="1" spans="1:20">
      <c r="A674" s="53">
        <v>539</v>
      </c>
      <c r="B674" s="20" t="s">
        <v>1253</v>
      </c>
      <c r="C674" s="20" t="s">
        <v>29</v>
      </c>
      <c r="D674" s="20">
        <v>1</v>
      </c>
      <c r="E674" s="20" t="s">
        <v>1254</v>
      </c>
      <c r="F674" s="27">
        <f t="shared" ref="F674:F679" si="61">G674+H674+I674+J674</f>
        <v>127.9</v>
      </c>
      <c r="G674" s="20">
        <v>0</v>
      </c>
      <c r="H674" s="20">
        <v>0</v>
      </c>
      <c r="I674" s="20">
        <v>127.9</v>
      </c>
      <c r="J674" s="20">
        <v>0</v>
      </c>
      <c r="K674" s="38">
        <v>0</v>
      </c>
      <c r="L674" s="38">
        <v>0</v>
      </c>
      <c r="M674" s="39" t="e">
        <f>#REF!+#REF!+#REF!+#REF!</f>
        <v>#REF!</v>
      </c>
      <c r="N674" s="39"/>
      <c r="O674" s="51"/>
      <c r="P674" s="51"/>
      <c r="Q674" s="51"/>
      <c r="R674" s="51"/>
      <c r="S674" s="51"/>
      <c r="T674" s="51"/>
    </row>
    <row r="675" s="5" customFormat="1" ht="40.5" hidden="1" spans="1:20">
      <c r="A675" s="53">
        <v>540</v>
      </c>
      <c r="B675" s="20" t="s">
        <v>1255</v>
      </c>
      <c r="C675" s="20" t="s">
        <v>29</v>
      </c>
      <c r="D675" s="20">
        <v>1</v>
      </c>
      <c r="E675" s="20" t="s">
        <v>1256</v>
      </c>
      <c r="F675" s="27">
        <f t="shared" si="61"/>
        <v>258.89</v>
      </c>
      <c r="G675" s="20">
        <v>0</v>
      </c>
      <c r="H675" s="20">
        <v>3.18</v>
      </c>
      <c r="I675" s="20">
        <v>255.71</v>
      </c>
      <c r="J675" s="20">
        <v>0</v>
      </c>
      <c r="K675" s="38">
        <v>0</v>
      </c>
      <c r="L675" s="38">
        <v>0</v>
      </c>
      <c r="M675" s="39" t="e">
        <f>#REF!+#REF!+#REF!+#REF!</f>
        <v>#REF!</v>
      </c>
      <c r="N675" s="39"/>
      <c r="O675" s="51"/>
      <c r="P675" s="51"/>
      <c r="Q675" s="51"/>
      <c r="R675" s="51"/>
      <c r="S675" s="51"/>
      <c r="T675" s="51"/>
    </row>
    <row r="676" s="5" customFormat="1" ht="54" hidden="1" spans="1:20">
      <c r="A676" s="53">
        <v>541</v>
      </c>
      <c r="B676" s="20" t="s">
        <v>1257</v>
      </c>
      <c r="C676" s="20" t="s">
        <v>29</v>
      </c>
      <c r="D676" s="20">
        <v>1</v>
      </c>
      <c r="E676" s="20" t="s">
        <v>1258</v>
      </c>
      <c r="F676" s="27">
        <f t="shared" si="61"/>
        <v>791.11</v>
      </c>
      <c r="G676" s="20">
        <v>0</v>
      </c>
      <c r="H676" s="20">
        <v>0</v>
      </c>
      <c r="I676" s="20">
        <v>0</v>
      </c>
      <c r="J676" s="20">
        <v>791.11</v>
      </c>
      <c r="K676" s="38">
        <v>0</v>
      </c>
      <c r="L676" s="38">
        <v>0</v>
      </c>
      <c r="M676" s="39" t="e">
        <f>#REF!+#REF!+#REF!+#REF!</f>
        <v>#REF!</v>
      </c>
      <c r="N676" s="39"/>
      <c r="O676" s="51"/>
      <c r="P676" s="51"/>
      <c r="Q676" s="51"/>
      <c r="R676" s="51"/>
      <c r="S676" s="51"/>
      <c r="T676" s="51"/>
    </row>
    <row r="677" s="5" customFormat="1" ht="54" hidden="1" spans="1:20">
      <c r="A677" s="53">
        <v>542</v>
      </c>
      <c r="B677" s="20" t="s">
        <v>1259</v>
      </c>
      <c r="C677" s="20" t="s">
        <v>29</v>
      </c>
      <c r="D677" s="20">
        <v>1</v>
      </c>
      <c r="E677" s="20" t="s">
        <v>1260</v>
      </c>
      <c r="F677" s="27">
        <f t="shared" si="61"/>
        <v>394.69</v>
      </c>
      <c r="G677" s="20">
        <v>0</v>
      </c>
      <c r="H677" s="20">
        <v>0</v>
      </c>
      <c r="I677" s="20">
        <f>114.54-0.2</f>
        <v>114.34</v>
      </c>
      <c r="J677" s="20">
        <v>280.35</v>
      </c>
      <c r="K677" s="38">
        <v>0</v>
      </c>
      <c r="L677" s="38">
        <v>0</v>
      </c>
      <c r="M677" s="39" t="e">
        <f>#REF!+#REF!+#REF!+#REF!</f>
        <v>#REF!</v>
      </c>
      <c r="N677" s="39"/>
      <c r="O677" s="51"/>
      <c r="P677" s="51"/>
      <c r="Q677" s="51"/>
      <c r="R677" s="51"/>
      <c r="S677" s="51"/>
      <c r="T677" s="51"/>
    </row>
    <row r="678" s="5" customFormat="1" ht="54" hidden="1" spans="1:20">
      <c r="A678" s="53">
        <v>543</v>
      </c>
      <c r="B678" s="20" t="s">
        <v>1261</v>
      </c>
      <c r="C678" s="20" t="s">
        <v>29</v>
      </c>
      <c r="D678" s="20">
        <v>1</v>
      </c>
      <c r="E678" s="20" t="s">
        <v>1262</v>
      </c>
      <c r="F678" s="27">
        <f t="shared" si="61"/>
        <v>1890.16</v>
      </c>
      <c r="G678" s="20">
        <v>0</v>
      </c>
      <c r="H678" s="20">
        <v>1890.16</v>
      </c>
      <c r="I678" s="20">
        <v>0</v>
      </c>
      <c r="J678" s="20">
        <v>0</v>
      </c>
      <c r="K678" s="38">
        <v>0</v>
      </c>
      <c r="L678" s="38">
        <v>0</v>
      </c>
      <c r="M678" s="39" t="e">
        <f>#REF!+#REF!+#REF!+#REF!</f>
        <v>#REF!</v>
      </c>
      <c r="N678" s="39"/>
      <c r="O678" s="51"/>
      <c r="P678" s="51"/>
      <c r="Q678" s="51"/>
      <c r="R678" s="51"/>
      <c r="S678" s="51"/>
      <c r="T678" s="51"/>
    </row>
    <row r="679" s="6" customFormat="1" ht="40" hidden="1" customHeight="1" spans="1:20">
      <c r="A679" s="53">
        <v>544</v>
      </c>
      <c r="B679" s="20" t="s">
        <v>1263</v>
      </c>
      <c r="C679" s="20" t="s">
        <v>29</v>
      </c>
      <c r="D679" s="20">
        <v>2</v>
      </c>
      <c r="E679" s="20" t="s">
        <v>1264</v>
      </c>
      <c r="F679" s="29">
        <f t="shared" si="61"/>
        <v>255.74</v>
      </c>
      <c r="G679" s="20">
        <v>0</v>
      </c>
      <c r="H679" s="20">
        <v>0</v>
      </c>
      <c r="I679" s="20">
        <v>0</v>
      </c>
      <c r="J679" s="20">
        <v>255.74</v>
      </c>
      <c r="K679" s="38">
        <v>0</v>
      </c>
      <c r="L679" s="38">
        <v>0</v>
      </c>
      <c r="M679" s="47" t="e">
        <f>#REF!+#REF!+#REF!+#REF!</f>
        <v>#REF!</v>
      </c>
      <c r="N679" s="47"/>
      <c r="O679" s="51"/>
      <c r="P679" s="51"/>
      <c r="Q679" s="51"/>
      <c r="R679" s="51"/>
      <c r="S679" s="51"/>
      <c r="T679" s="51"/>
    </row>
    <row r="680" s="6" customFormat="1" ht="40" hidden="1" customHeight="1" spans="1:20">
      <c r="A680" s="53"/>
      <c r="B680" s="20"/>
      <c r="C680" s="20"/>
      <c r="D680" s="20"/>
      <c r="E680" s="20" t="s">
        <v>1265</v>
      </c>
      <c r="F680" s="31"/>
      <c r="G680" s="20"/>
      <c r="H680" s="20"/>
      <c r="I680" s="20"/>
      <c r="J680" s="20"/>
      <c r="K680" s="38"/>
      <c r="L680" s="38"/>
      <c r="M680" s="49"/>
      <c r="N680" s="49"/>
      <c r="O680" s="51"/>
      <c r="P680" s="51"/>
      <c r="Q680" s="51"/>
      <c r="R680" s="51"/>
      <c r="S680" s="51"/>
      <c r="T680" s="51"/>
    </row>
    <row r="681" s="5" customFormat="1" ht="54" hidden="1" spans="1:20">
      <c r="A681" s="53">
        <v>545</v>
      </c>
      <c r="B681" s="20" t="s">
        <v>1266</v>
      </c>
      <c r="C681" s="20" t="s">
        <v>72</v>
      </c>
      <c r="D681" s="20">
        <v>1</v>
      </c>
      <c r="E681" s="20" t="s">
        <v>1267</v>
      </c>
      <c r="F681" s="27">
        <f t="shared" ref="F681:F689" si="62">G681+H681+I681+J681</f>
        <v>493.8</v>
      </c>
      <c r="G681" s="20">
        <v>0</v>
      </c>
      <c r="H681" s="20">
        <v>0</v>
      </c>
      <c r="I681" s="20">
        <v>493.8</v>
      </c>
      <c r="J681" s="20">
        <v>0</v>
      </c>
      <c r="K681" s="38">
        <v>0</v>
      </c>
      <c r="L681" s="38">
        <v>0</v>
      </c>
      <c r="M681" s="39" t="e">
        <f>#REF!+#REF!+#REF!+#REF!</f>
        <v>#REF!</v>
      </c>
      <c r="N681" s="39"/>
      <c r="O681" s="51"/>
      <c r="P681" s="51"/>
      <c r="Q681" s="51"/>
      <c r="R681" s="51"/>
      <c r="S681" s="51"/>
      <c r="T681" s="51"/>
    </row>
    <row r="682" s="5" customFormat="1" ht="40.5" hidden="1" spans="1:20">
      <c r="A682" s="53">
        <v>546</v>
      </c>
      <c r="B682" s="20" t="s">
        <v>1268</v>
      </c>
      <c r="C682" s="20" t="s">
        <v>29</v>
      </c>
      <c r="D682" s="20">
        <v>1</v>
      </c>
      <c r="E682" s="20" t="s">
        <v>1269</v>
      </c>
      <c r="F682" s="27">
        <f t="shared" si="62"/>
        <v>4398.44</v>
      </c>
      <c r="G682" s="20">
        <v>0</v>
      </c>
      <c r="H682" s="20">
        <v>4320.82</v>
      </c>
      <c r="I682" s="20">
        <v>77.62</v>
      </c>
      <c r="J682" s="20">
        <v>0</v>
      </c>
      <c r="K682" s="38">
        <v>0</v>
      </c>
      <c r="L682" s="38">
        <v>0</v>
      </c>
      <c r="M682" s="39" t="e">
        <f>#REF!+#REF!+#REF!+#REF!</f>
        <v>#REF!</v>
      </c>
      <c r="N682" s="39"/>
      <c r="O682" s="51"/>
      <c r="P682" s="51"/>
      <c r="Q682" s="51"/>
      <c r="R682" s="51"/>
      <c r="S682" s="51"/>
      <c r="T682" s="51"/>
    </row>
    <row r="683" s="5" customFormat="1" ht="40.5" hidden="1" spans="1:20">
      <c r="A683" s="53">
        <v>547</v>
      </c>
      <c r="B683" s="20" t="s">
        <v>1270</v>
      </c>
      <c r="C683" s="20" t="s">
        <v>29</v>
      </c>
      <c r="D683" s="20">
        <v>1</v>
      </c>
      <c r="E683" s="20" t="s">
        <v>1271</v>
      </c>
      <c r="F683" s="27">
        <f t="shared" si="62"/>
        <v>946.17</v>
      </c>
      <c r="G683" s="20">
        <v>0</v>
      </c>
      <c r="H683" s="20">
        <v>0</v>
      </c>
      <c r="I683" s="20">
        <v>21.1</v>
      </c>
      <c r="J683" s="20">
        <f>925.09-0.02</f>
        <v>925.07</v>
      </c>
      <c r="K683" s="38">
        <v>0</v>
      </c>
      <c r="L683" s="38">
        <v>0</v>
      </c>
      <c r="M683" s="39" t="e">
        <f>#REF!+#REF!+#REF!+#REF!</f>
        <v>#REF!</v>
      </c>
      <c r="N683" s="39"/>
      <c r="O683" s="51"/>
      <c r="P683" s="51"/>
      <c r="Q683" s="51"/>
      <c r="R683" s="51"/>
      <c r="S683" s="51"/>
      <c r="T683" s="51"/>
    </row>
    <row r="684" s="5" customFormat="1" ht="37" hidden="1" customHeight="1" spans="1:20">
      <c r="A684" s="53">
        <v>548</v>
      </c>
      <c r="B684" s="20" t="s">
        <v>1272</v>
      </c>
      <c r="C684" s="20" t="s">
        <v>29</v>
      </c>
      <c r="D684" s="20">
        <v>1</v>
      </c>
      <c r="E684" s="20" t="s">
        <v>1273</v>
      </c>
      <c r="F684" s="27">
        <f t="shared" si="62"/>
        <v>430.55</v>
      </c>
      <c r="G684" s="60">
        <v>0</v>
      </c>
      <c r="H684" s="60">
        <v>0</v>
      </c>
      <c r="I684" s="60">
        <v>430.55</v>
      </c>
      <c r="J684" s="60">
        <v>0</v>
      </c>
      <c r="K684" s="38">
        <v>0</v>
      </c>
      <c r="L684" s="38">
        <v>0</v>
      </c>
      <c r="M684" s="39" t="e">
        <f>#REF!+#REF!+#REF!+#REF!</f>
        <v>#REF!</v>
      </c>
      <c r="N684" s="39"/>
      <c r="O684" s="51"/>
      <c r="P684" s="51"/>
      <c r="Q684" s="51"/>
      <c r="R684" s="51"/>
      <c r="S684" s="51"/>
      <c r="T684" s="51"/>
    </row>
    <row r="685" s="5" customFormat="1" ht="54" hidden="1" spans="1:20">
      <c r="A685" s="53">
        <v>549</v>
      </c>
      <c r="B685" s="20" t="s">
        <v>1274</v>
      </c>
      <c r="C685" s="20" t="s">
        <v>29</v>
      </c>
      <c r="D685" s="20">
        <v>1</v>
      </c>
      <c r="E685" s="20" t="s">
        <v>1275</v>
      </c>
      <c r="F685" s="27">
        <f t="shared" si="62"/>
        <v>102.28</v>
      </c>
      <c r="G685" s="20">
        <v>0</v>
      </c>
      <c r="H685" s="20">
        <v>0</v>
      </c>
      <c r="I685" s="20">
        <v>16.63</v>
      </c>
      <c r="J685" s="20">
        <v>85.65</v>
      </c>
      <c r="K685" s="38">
        <v>0</v>
      </c>
      <c r="L685" s="38">
        <v>0</v>
      </c>
      <c r="M685" s="39" t="e">
        <f>#REF!+#REF!+#REF!+#REF!</f>
        <v>#REF!</v>
      </c>
      <c r="N685" s="39"/>
      <c r="O685" s="51"/>
      <c r="P685" s="51"/>
      <c r="Q685" s="51"/>
      <c r="R685" s="51"/>
      <c r="S685" s="51"/>
      <c r="T685" s="51"/>
    </row>
    <row r="686" s="5" customFormat="1" ht="40.5" hidden="1" spans="1:20">
      <c r="A686" s="53">
        <v>550</v>
      </c>
      <c r="B686" s="20" t="s">
        <v>1276</v>
      </c>
      <c r="C686" s="20" t="s">
        <v>29</v>
      </c>
      <c r="D686" s="20">
        <v>1</v>
      </c>
      <c r="E686" s="20" t="s">
        <v>1277</v>
      </c>
      <c r="F686" s="27">
        <f t="shared" si="62"/>
        <v>10096.7</v>
      </c>
      <c r="G686" s="20">
        <v>0</v>
      </c>
      <c r="H686" s="20">
        <v>10096.7</v>
      </c>
      <c r="I686" s="20">
        <v>0</v>
      </c>
      <c r="J686" s="20">
        <v>0</v>
      </c>
      <c r="K686" s="39">
        <v>0</v>
      </c>
      <c r="L686" s="39">
        <v>0</v>
      </c>
      <c r="M686" s="39" t="e">
        <f>#REF!+#REF!+#REF!+#REF!</f>
        <v>#REF!</v>
      </c>
      <c r="N686" s="20"/>
      <c r="O686" s="51"/>
      <c r="P686" s="51"/>
      <c r="Q686" s="51"/>
      <c r="R686" s="51"/>
      <c r="S686" s="51"/>
      <c r="T686" s="51"/>
    </row>
    <row r="687" s="5" customFormat="1" ht="35" hidden="1" customHeight="1" spans="1:20">
      <c r="A687" s="53">
        <v>551</v>
      </c>
      <c r="B687" s="20" t="s">
        <v>1278</v>
      </c>
      <c r="C687" s="20" t="s">
        <v>29</v>
      </c>
      <c r="D687" s="20">
        <v>1</v>
      </c>
      <c r="E687" s="20" t="s">
        <v>1279</v>
      </c>
      <c r="F687" s="27">
        <f t="shared" si="62"/>
        <v>226.18</v>
      </c>
      <c r="G687" s="20">
        <v>0</v>
      </c>
      <c r="H687" s="20">
        <v>0</v>
      </c>
      <c r="I687" s="20">
        <v>0</v>
      </c>
      <c r="J687" s="20">
        <v>226.18</v>
      </c>
      <c r="K687" s="38">
        <v>0</v>
      </c>
      <c r="L687" s="38">
        <v>0</v>
      </c>
      <c r="M687" s="39" t="e">
        <f>#REF!+#REF!+#REF!+#REF!</f>
        <v>#REF!</v>
      </c>
      <c r="N687" s="39"/>
      <c r="O687" s="51"/>
      <c r="P687" s="51"/>
      <c r="Q687" s="51"/>
      <c r="R687" s="51"/>
      <c r="S687" s="51"/>
      <c r="T687" s="51"/>
    </row>
    <row r="688" s="5" customFormat="1" ht="40.5" hidden="1" spans="1:20">
      <c r="A688" s="53">
        <v>552</v>
      </c>
      <c r="B688" s="20" t="s">
        <v>1280</v>
      </c>
      <c r="C688" s="20" t="s">
        <v>29</v>
      </c>
      <c r="D688" s="20">
        <v>1</v>
      </c>
      <c r="E688" s="20" t="s">
        <v>1281</v>
      </c>
      <c r="F688" s="27">
        <f t="shared" si="62"/>
        <v>230.99</v>
      </c>
      <c r="G688" s="20">
        <v>0</v>
      </c>
      <c r="H688" s="20">
        <v>0</v>
      </c>
      <c r="I688" s="20">
        <v>230.99</v>
      </c>
      <c r="J688" s="20">
        <v>0</v>
      </c>
      <c r="K688" s="38">
        <v>0</v>
      </c>
      <c r="L688" s="38">
        <v>0</v>
      </c>
      <c r="M688" s="39" t="e">
        <f>#REF!+#REF!+#REF!+#REF!</f>
        <v>#REF!</v>
      </c>
      <c r="N688" s="39"/>
      <c r="O688" s="51"/>
      <c r="P688" s="51"/>
      <c r="Q688" s="51"/>
      <c r="R688" s="51"/>
      <c r="S688" s="51"/>
      <c r="T688" s="51"/>
    </row>
    <row r="689" s="6" customFormat="1" ht="40" hidden="1" customHeight="1" spans="1:20">
      <c r="A689" s="53">
        <v>553</v>
      </c>
      <c r="B689" s="20" t="s">
        <v>1282</v>
      </c>
      <c r="C689" s="20" t="s">
        <v>29</v>
      </c>
      <c r="D689" s="20">
        <v>2</v>
      </c>
      <c r="E689" s="20" t="s">
        <v>1283</v>
      </c>
      <c r="F689" s="29">
        <f t="shared" si="62"/>
        <v>463.96</v>
      </c>
      <c r="G689" s="20">
        <v>0</v>
      </c>
      <c r="H689" s="20">
        <v>0</v>
      </c>
      <c r="I689" s="59">
        <v>46.6</v>
      </c>
      <c r="J689" s="20">
        <v>417.36</v>
      </c>
      <c r="K689" s="38">
        <v>0</v>
      </c>
      <c r="L689" s="38">
        <v>0</v>
      </c>
      <c r="M689" s="47" t="e">
        <f>#REF!+#REF!+#REF!+#REF!</f>
        <v>#REF!</v>
      </c>
      <c r="N689" s="47"/>
      <c r="O689" s="51"/>
      <c r="P689" s="51"/>
      <c r="Q689" s="51"/>
      <c r="R689" s="51"/>
      <c r="S689" s="51"/>
      <c r="T689" s="51"/>
    </row>
    <row r="690" s="6" customFormat="1" ht="40" hidden="1" customHeight="1" spans="1:20">
      <c r="A690" s="53"/>
      <c r="B690" s="20"/>
      <c r="C690" s="20"/>
      <c r="D690" s="20"/>
      <c r="E690" s="20" t="s">
        <v>1284</v>
      </c>
      <c r="F690" s="31"/>
      <c r="G690" s="20"/>
      <c r="H690" s="20"/>
      <c r="I690" s="59"/>
      <c r="J690" s="20"/>
      <c r="K690" s="38"/>
      <c r="L690" s="38"/>
      <c r="M690" s="49"/>
      <c r="N690" s="49"/>
      <c r="O690" s="51"/>
      <c r="P690" s="51"/>
      <c r="Q690" s="51"/>
      <c r="R690" s="51"/>
      <c r="S690" s="51"/>
      <c r="T690" s="51"/>
    </row>
    <row r="691" s="5" customFormat="1" ht="54" hidden="1" spans="1:20">
      <c r="A691" s="53">
        <v>554</v>
      </c>
      <c r="B691" s="20" t="s">
        <v>1285</v>
      </c>
      <c r="C691" s="20" t="s">
        <v>29</v>
      </c>
      <c r="D691" s="20">
        <v>1</v>
      </c>
      <c r="E691" s="20" t="s">
        <v>1286</v>
      </c>
      <c r="F691" s="27">
        <f t="shared" ref="F691:F693" si="63">G691+H691+I691+J691</f>
        <v>100.05</v>
      </c>
      <c r="G691" s="20">
        <v>0</v>
      </c>
      <c r="H691" s="20">
        <v>0</v>
      </c>
      <c r="I691" s="20">
        <v>100.05</v>
      </c>
      <c r="J691" s="20">
        <v>0</v>
      </c>
      <c r="K691" s="38">
        <v>0</v>
      </c>
      <c r="L691" s="38">
        <v>0</v>
      </c>
      <c r="M691" s="39" t="e">
        <f>#REF!+#REF!+#REF!+#REF!</f>
        <v>#REF!</v>
      </c>
      <c r="N691" s="39"/>
      <c r="O691" s="51"/>
      <c r="P691" s="51"/>
      <c r="Q691" s="51"/>
      <c r="R691" s="51"/>
      <c r="S691" s="51"/>
      <c r="T691" s="51"/>
    </row>
    <row r="692" s="5" customFormat="1" ht="40" hidden="1" customHeight="1" spans="1:20">
      <c r="A692" s="53">
        <v>555</v>
      </c>
      <c r="B692" s="20" t="s">
        <v>1287</v>
      </c>
      <c r="C692" s="20" t="s">
        <v>29</v>
      </c>
      <c r="D692" s="20">
        <v>1</v>
      </c>
      <c r="E692" s="20" t="s">
        <v>1288</v>
      </c>
      <c r="F692" s="27">
        <f t="shared" si="63"/>
        <v>461.44</v>
      </c>
      <c r="G692" s="20">
        <v>0</v>
      </c>
      <c r="H692" s="20">
        <v>0</v>
      </c>
      <c r="I692" s="20">
        <f>180.22-0.01</f>
        <v>180.21</v>
      </c>
      <c r="J692" s="20">
        <f>281.24-0.01</f>
        <v>281.23</v>
      </c>
      <c r="K692" s="38">
        <v>0</v>
      </c>
      <c r="L692" s="38">
        <v>0</v>
      </c>
      <c r="M692" s="39" t="e">
        <f>#REF!+#REF!+#REF!+#REF!</f>
        <v>#REF!</v>
      </c>
      <c r="N692" s="39"/>
      <c r="O692" s="51"/>
      <c r="P692" s="51"/>
      <c r="Q692" s="51"/>
      <c r="R692" s="51"/>
      <c r="S692" s="51"/>
      <c r="T692" s="51"/>
    </row>
    <row r="693" s="6" customFormat="1" ht="40" hidden="1" customHeight="1" spans="1:20">
      <c r="A693" s="53">
        <v>556</v>
      </c>
      <c r="B693" s="20" t="s">
        <v>1289</v>
      </c>
      <c r="C693" s="20" t="s">
        <v>29</v>
      </c>
      <c r="D693" s="20">
        <v>2</v>
      </c>
      <c r="E693" s="20" t="s">
        <v>1290</v>
      </c>
      <c r="F693" s="29">
        <f t="shared" si="63"/>
        <v>1787.13</v>
      </c>
      <c r="G693" s="60">
        <v>0</v>
      </c>
      <c r="H693" s="60">
        <v>1291.81</v>
      </c>
      <c r="I693" s="60">
        <v>340.96</v>
      </c>
      <c r="J693" s="60">
        <v>154.36</v>
      </c>
      <c r="K693" s="38">
        <v>0</v>
      </c>
      <c r="L693" s="38">
        <v>0</v>
      </c>
      <c r="M693" s="47" t="e">
        <f>#REF!+#REF!+#REF!+#REF!</f>
        <v>#REF!</v>
      </c>
      <c r="N693" s="47"/>
      <c r="O693" s="51"/>
      <c r="P693" s="51"/>
      <c r="Q693" s="51"/>
      <c r="R693" s="51"/>
      <c r="S693" s="51"/>
      <c r="T693" s="51"/>
    </row>
    <row r="694" s="6" customFormat="1" ht="40" hidden="1" customHeight="1" spans="1:20">
      <c r="A694" s="53"/>
      <c r="B694" s="20"/>
      <c r="C694" s="20"/>
      <c r="D694" s="20"/>
      <c r="E694" s="20" t="s">
        <v>1291</v>
      </c>
      <c r="F694" s="31"/>
      <c r="G694" s="60"/>
      <c r="H694" s="60"/>
      <c r="I694" s="60"/>
      <c r="J694" s="60"/>
      <c r="K694" s="38"/>
      <c r="L694" s="38"/>
      <c r="M694" s="49"/>
      <c r="N694" s="49"/>
      <c r="O694" s="51"/>
      <c r="P694" s="51"/>
      <c r="Q694" s="51"/>
      <c r="R694" s="51"/>
      <c r="S694" s="51"/>
      <c r="T694" s="51"/>
    </row>
    <row r="695" s="5" customFormat="1" ht="40.5" hidden="1" spans="1:20">
      <c r="A695" s="53">
        <v>557</v>
      </c>
      <c r="B695" s="20" t="s">
        <v>1292</v>
      </c>
      <c r="C695" s="20" t="s">
        <v>29</v>
      </c>
      <c r="D695" s="20">
        <v>1</v>
      </c>
      <c r="E695" s="20" t="s">
        <v>1293</v>
      </c>
      <c r="F695" s="27">
        <f t="shared" ref="F695:F698" si="64">G695+H695+I695+J695</f>
        <v>220.94</v>
      </c>
      <c r="G695" s="20">
        <v>0</v>
      </c>
      <c r="H695" s="20">
        <v>0</v>
      </c>
      <c r="I695" s="20">
        <v>68.22</v>
      </c>
      <c r="J695" s="20">
        <v>152.72</v>
      </c>
      <c r="K695" s="38">
        <v>0</v>
      </c>
      <c r="L695" s="38">
        <v>0</v>
      </c>
      <c r="M695" s="39" t="e">
        <f>#REF!+#REF!+#REF!+#REF!</f>
        <v>#REF!</v>
      </c>
      <c r="N695" s="39"/>
      <c r="O695" s="51"/>
      <c r="P695" s="51"/>
      <c r="Q695" s="51"/>
      <c r="R695" s="51"/>
      <c r="S695" s="51"/>
      <c r="T695" s="51"/>
    </row>
    <row r="696" s="5" customFormat="1" ht="40.5" hidden="1" spans="1:20">
      <c r="A696" s="53">
        <v>558</v>
      </c>
      <c r="B696" s="20" t="s">
        <v>1294</v>
      </c>
      <c r="C696" s="20" t="s">
        <v>29</v>
      </c>
      <c r="D696" s="20">
        <v>1</v>
      </c>
      <c r="E696" s="20" t="s">
        <v>1295</v>
      </c>
      <c r="F696" s="27">
        <f t="shared" si="64"/>
        <v>138.95</v>
      </c>
      <c r="G696" s="20">
        <v>0</v>
      </c>
      <c r="H696" s="20">
        <v>107.71</v>
      </c>
      <c r="I696" s="20">
        <v>11.33</v>
      </c>
      <c r="J696" s="20">
        <v>19.91</v>
      </c>
      <c r="K696" s="38">
        <v>0</v>
      </c>
      <c r="L696" s="38">
        <v>0</v>
      </c>
      <c r="M696" s="39" t="e">
        <f>#REF!+#REF!+#REF!+#REF!</f>
        <v>#REF!</v>
      </c>
      <c r="N696" s="39"/>
      <c r="O696" s="51"/>
      <c r="P696" s="51"/>
      <c r="Q696" s="51"/>
      <c r="R696" s="51"/>
      <c r="S696" s="51"/>
      <c r="T696" s="51"/>
    </row>
    <row r="697" s="5" customFormat="1" ht="54" hidden="1" spans="1:20">
      <c r="A697" s="53">
        <v>559</v>
      </c>
      <c r="B697" s="20" t="s">
        <v>1296</v>
      </c>
      <c r="C697" s="20" t="s">
        <v>29</v>
      </c>
      <c r="D697" s="20">
        <v>1</v>
      </c>
      <c r="E697" s="20" t="s">
        <v>1297</v>
      </c>
      <c r="F697" s="27">
        <f t="shared" si="64"/>
        <v>1100.35</v>
      </c>
      <c r="G697" s="20">
        <v>0</v>
      </c>
      <c r="H697" s="20">
        <v>1091.41</v>
      </c>
      <c r="I697" s="20">
        <v>4.27</v>
      </c>
      <c r="J697" s="20">
        <v>4.67</v>
      </c>
      <c r="K697" s="38">
        <v>0</v>
      </c>
      <c r="L697" s="38">
        <v>0</v>
      </c>
      <c r="M697" s="39" t="e">
        <f>#REF!+#REF!+#REF!+#REF!</f>
        <v>#REF!</v>
      </c>
      <c r="N697" s="39"/>
      <c r="O697" s="51"/>
      <c r="P697" s="51"/>
      <c r="Q697" s="51"/>
      <c r="R697" s="51"/>
      <c r="S697" s="51"/>
      <c r="T697" s="51"/>
    </row>
    <row r="698" s="6" customFormat="1" ht="40" hidden="1" customHeight="1" spans="1:20">
      <c r="A698" s="53">
        <v>560</v>
      </c>
      <c r="B698" s="20" t="s">
        <v>1298</v>
      </c>
      <c r="C698" s="20" t="s">
        <v>29</v>
      </c>
      <c r="D698" s="20">
        <v>4</v>
      </c>
      <c r="E698" s="20" t="s">
        <v>1299</v>
      </c>
      <c r="F698" s="29">
        <f t="shared" si="64"/>
        <v>7343.66</v>
      </c>
      <c r="G698" s="59">
        <v>5004</v>
      </c>
      <c r="H698" s="20">
        <v>2145.1</v>
      </c>
      <c r="I698" s="20">
        <f>0+7.34</f>
        <v>7.34</v>
      </c>
      <c r="J698" s="20">
        <f>194.56-7.34</f>
        <v>187.22</v>
      </c>
      <c r="K698" s="38">
        <v>0</v>
      </c>
      <c r="L698" s="38">
        <v>0</v>
      </c>
      <c r="M698" s="47" t="e">
        <f>#REF!+#REF!+#REF!+#REF!</f>
        <v>#REF!</v>
      </c>
      <c r="N698" s="50" t="s">
        <v>1300</v>
      </c>
      <c r="O698" s="51"/>
      <c r="P698" s="51"/>
      <c r="Q698" s="51"/>
      <c r="R698" s="51"/>
      <c r="S698" s="51"/>
      <c r="T698" s="51"/>
    </row>
    <row r="699" s="6" customFormat="1" ht="40" hidden="1" customHeight="1" spans="1:20">
      <c r="A699" s="53"/>
      <c r="B699" s="20"/>
      <c r="C699" s="20"/>
      <c r="D699" s="20"/>
      <c r="E699" s="20" t="s">
        <v>1301</v>
      </c>
      <c r="F699" s="30"/>
      <c r="G699" s="20"/>
      <c r="H699" s="20"/>
      <c r="I699" s="20"/>
      <c r="J699" s="20"/>
      <c r="K699" s="38"/>
      <c r="L699" s="38"/>
      <c r="M699" s="48"/>
      <c r="N699" s="48"/>
      <c r="O699" s="51"/>
      <c r="P699" s="51"/>
      <c r="Q699" s="51"/>
      <c r="R699" s="51"/>
      <c r="S699" s="51"/>
      <c r="T699" s="51"/>
    </row>
    <row r="700" s="6" customFormat="1" ht="40" hidden="1" customHeight="1" spans="1:20">
      <c r="A700" s="53"/>
      <c r="B700" s="20"/>
      <c r="C700" s="20"/>
      <c r="D700" s="20"/>
      <c r="E700" s="20" t="s">
        <v>1302</v>
      </c>
      <c r="F700" s="30"/>
      <c r="G700" s="20"/>
      <c r="H700" s="20"/>
      <c r="I700" s="20"/>
      <c r="J700" s="20"/>
      <c r="K700" s="38"/>
      <c r="L700" s="38"/>
      <c r="M700" s="48"/>
      <c r="N700" s="48"/>
      <c r="O700" s="51"/>
      <c r="P700" s="51"/>
      <c r="Q700" s="51"/>
      <c r="R700" s="51"/>
      <c r="S700" s="51"/>
      <c r="T700" s="51"/>
    </row>
    <row r="701" s="6" customFormat="1" ht="40" hidden="1" customHeight="1" spans="1:20">
      <c r="A701" s="53"/>
      <c r="B701" s="20"/>
      <c r="C701" s="20"/>
      <c r="D701" s="20"/>
      <c r="E701" s="20" t="s">
        <v>1303</v>
      </c>
      <c r="F701" s="31"/>
      <c r="G701" s="20"/>
      <c r="H701" s="20"/>
      <c r="I701" s="20"/>
      <c r="J701" s="20"/>
      <c r="K701" s="38"/>
      <c r="L701" s="38"/>
      <c r="M701" s="49"/>
      <c r="N701" s="49"/>
      <c r="O701" s="51"/>
      <c r="P701" s="51"/>
      <c r="Q701" s="51"/>
      <c r="R701" s="51"/>
      <c r="S701" s="51"/>
      <c r="T701" s="51"/>
    </row>
    <row r="702" s="5" customFormat="1" ht="40.5" hidden="1" spans="1:20">
      <c r="A702" s="53">
        <v>561</v>
      </c>
      <c r="B702" s="20" t="s">
        <v>1304</v>
      </c>
      <c r="C702" s="20" t="s">
        <v>72</v>
      </c>
      <c r="D702" s="20">
        <v>1</v>
      </c>
      <c r="E702" s="20" t="s">
        <v>1305</v>
      </c>
      <c r="F702" s="27">
        <f t="shared" ref="F702:F707" si="65">G702+H702+I702+J702</f>
        <v>912.78</v>
      </c>
      <c r="G702" s="20">
        <v>0</v>
      </c>
      <c r="H702" s="20">
        <v>908.34</v>
      </c>
      <c r="I702" s="20">
        <v>4.44</v>
      </c>
      <c r="J702" s="20">
        <v>0</v>
      </c>
      <c r="K702" s="38">
        <v>0</v>
      </c>
      <c r="L702" s="38">
        <v>0</v>
      </c>
      <c r="M702" s="39" t="e">
        <f>#REF!+#REF!+#REF!+#REF!</f>
        <v>#REF!</v>
      </c>
      <c r="N702" s="39"/>
      <c r="O702" s="51"/>
      <c r="P702" s="51"/>
      <c r="Q702" s="51"/>
      <c r="R702" s="51"/>
      <c r="S702" s="51"/>
      <c r="T702" s="51"/>
    </row>
    <row r="703" s="5" customFormat="1" ht="40.5" hidden="1" spans="1:20">
      <c r="A703" s="53">
        <v>562</v>
      </c>
      <c r="B703" s="20" t="s">
        <v>1306</v>
      </c>
      <c r="C703" s="20" t="s">
        <v>29</v>
      </c>
      <c r="D703" s="20">
        <v>1</v>
      </c>
      <c r="E703" s="20" t="s">
        <v>1307</v>
      </c>
      <c r="F703" s="27">
        <f t="shared" si="65"/>
        <v>7543.16</v>
      </c>
      <c r="G703" s="20">
        <v>3329</v>
      </c>
      <c r="H703" s="20">
        <v>3674.67</v>
      </c>
      <c r="I703" s="20">
        <f>6.51+6.61</f>
        <v>13.12</v>
      </c>
      <c r="J703" s="20">
        <f>532.98-6.61</f>
        <v>526.37</v>
      </c>
      <c r="K703" s="38">
        <v>0</v>
      </c>
      <c r="L703" s="38">
        <v>0</v>
      </c>
      <c r="M703" s="39" t="e">
        <f>#REF!+#REF!+#REF!+#REF!</f>
        <v>#REF!</v>
      </c>
      <c r="N703" s="38" t="s">
        <v>1308</v>
      </c>
      <c r="O703" s="51"/>
      <c r="P703" s="51"/>
      <c r="Q703" s="51"/>
      <c r="R703" s="51"/>
      <c r="S703" s="51"/>
      <c r="T703" s="51"/>
    </row>
    <row r="704" s="5" customFormat="1" ht="27" hidden="1" spans="1:20">
      <c r="A704" s="53">
        <v>563</v>
      </c>
      <c r="B704" s="20" t="s">
        <v>1309</v>
      </c>
      <c r="C704" s="20" t="s">
        <v>29</v>
      </c>
      <c r="D704" s="20">
        <v>1</v>
      </c>
      <c r="E704" s="20" t="s">
        <v>1310</v>
      </c>
      <c r="F704" s="27">
        <f t="shared" si="65"/>
        <v>5260.94</v>
      </c>
      <c r="G704" s="20">
        <v>0</v>
      </c>
      <c r="H704" s="20">
        <v>836.17</v>
      </c>
      <c r="I704" s="20">
        <v>4424.77</v>
      </c>
      <c r="J704" s="20">
        <v>0</v>
      </c>
      <c r="K704" s="38">
        <v>0</v>
      </c>
      <c r="L704" s="38">
        <v>0</v>
      </c>
      <c r="M704" s="39" t="e">
        <f>#REF!+#REF!+#REF!+#REF!</f>
        <v>#REF!</v>
      </c>
      <c r="N704" s="39"/>
      <c r="O704" s="51"/>
      <c r="P704" s="51"/>
      <c r="Q704" s="51"/>
      <c r="R704" s="51"/>
      <c r="S704" s="51"/>
      <c r="T704" s="51"/>
    </row>
    <row r="705" s="5" customFormat="1" ht="54" hidden="1" spans="1:20">
      <c r="A705" s="53">
        <v>564</v>
      </c>
      <c r="B705" s="20" t="s">
        <v>1311</v>
      </c>
      <c r="C705" s="20" t="s">
        <v>72</v>
      </c>
      <c r="D705" s="20">
        <v>1</v>
      </c>
      <c r="E705" s="20" t="s">
        <v>1312</v>
      </c>
      <c r="F705" s="27">
        <f t="shared" si="65"/>
        <v>146.5</v>
      </c>
      <c r="G705" s="20">
        <v>0</v>
      </c>
      <c r="H705" s="20">
        <v>146.5</v>
      </c>
      <c r="I705" s="20">
        <v>0</v>
      </c>
      <c r="J705" s="20">
        <v>0</v>
      </c>
      <c r="K705" s="38">
        <v>0</v>
      </c>
      <c r="L705" s="38">
        <v>0</v>
      </c>
      <c r="M705" s="39" t="e">
        <f>#REF!+#REF!+#REF!+#REF!</f>
        <v>#REF!</v>
      </c>
      <c r="N705" s="39"/>
      <c r="O705" s="51"/>
      <c r="P705" s="51"/>
      <c r="Q705" s="51"/>
      <c r="R705" s="51"/>
      <c r="S705" s="51"/>
      <c r="T705" s="51"/>
    </row>
    <row r="706" s="5" customFormat="1" ht="39" hidden="1" customHeight="1" spans="1:20">
      <c r="A706" s="53">
        <v>565</v>
      </c>
      <c r="B706" s="20" t="s">
        <v>1313</v>
      </c>
      <c r="C706" s="20" t="s">
        <v>29</v>
      </c>
      <c r="D706" s="20">
        <v>1</v>
      </c>
      <c r="E706" s="20" t="s">
        <v>1314</v>
      </c>
      <c r="F706" s="27">
        <f t="shared" si="65"/>
        <v>596.03</v>
      </c>
      <c r="G706" s="20">
        <v>0</v>
      </c>
      <c r="H706" s="20">
        <v>0</v>
      </c>
      <c r="I706" s="20">
        <v>64.47</v>
      </c>
      <c r="J706" s="20">
        <v>531.56</v>
      </c>
      <c r="K706" s="38">
        <v>0</v>
      </c>
      <c r="L706" s="38">
        <v>0</v>
      </c>
      <c r="M706" s="39" t="e">
        <f>#REF!+#REF!+#REF!+#REF!</f>
        <v>#REF!</v>
      </c>
      <c r="N706" s="39"/>
      <c r="O706" s="51"/>
      <c r="P706" s="51"/>
      <c r="Q706" s="51"/>
      <c r="R706" s="51"/>
      <c r="S706" s="51"/>
      <c r="T706" s="51"/>
    </row>
    <row r="707" s="5" customFormat="1" ht="40.5" hidden="1" spans="1:20">
      <c r="A707" s="53">
        <v>566</v>
      </c>
      <c r="B707" s="20" t="s">
        <v>1315</v>
      </c>
      <c r="C707" s="20" t="s">
        <v>29</v>
      </c>
      <c r="D707" s="20">
        <v>1</v>
      </c>
      <c r="E707" s="20" t="s">
        <v>1316</v>
      </c>
      <c r="F707" s="27">
        <f t="shared" si="65"/>
        <v>192.89</v>
      </c>
      <c r="G707" s="62">
        <v>0</v>
      </c>
      <c r="H707" s="62">
        <v>0</v>
      </c>
      <c r="I707" s="62">
        <v>0</v>
      </c>
      <c r="J707" s="20">
        <v>192.89</v>
      </c>
      <c r="K707" s="38">
        <v>0</v>
      </c>
      <c r="L707" s="38">
        <v>0</v>
      </c>
      <c r="M707" s="39" t="e">
        <f>#REF!+#REF!+#REF!+#REF!</f>
        <v>#REF!</v>
      </c>
      <c r="N707" s="39"/>
      <c r="O707" s="51"/>
      <c r="P707" s="51"/>
      <c r="Q707" s="51"/>
      <c r="R707" s="51"/>
      <c r="S707" s="51"/>
      <c r="T707" s="51"/>
    </row>
    <row r="708" s="5" customFormat="1" ht="40.5" hidden="1" spans="1:20">
      <c r="A708" s="53">
        <v>567</v>
      </c>
      <c r="B708" s="20" t="s">
        <v>1317</v>
      </c>
      <c r="C708" s="20" t="s">
        <v>29</v>
      </c>
      <c r="D708" s="20">
        <v>1</v>
      </c>
      <c r="E708" s="20" t="s">
        <v>1318</v>
      </c>
      <c r="F708" s="27">
        <f>G708+H708+I708+J708-K708</f>
        <v>239.62</v>
      </c>
      <c r="G708" s="20">
        <v>0</v>
      </c>
      <c r="H708" s="20">
        <v>0</v>
      </c>
      <c r="I708" s="20">
        <v>334.93</v>
      </c>
      <c r="J708" s="20">
        <v>0</v>
      </c>
      <c r="K708" s="38">
        <v>95.31</v>
      </c>
      <c r="L708" s="38">
        <v>0</v>
      </c>
      <c r="M708" s="39" t="e">
        <f>#REF!+#REF!+#REF!+#REF!-ROUNDDOWN(K708*0.05,2)</f>
        <v>#REF!</v>
      </c>
      <c r="N708" s="39"/>
      <c r="O708" s="51"/>
      <c r="P708" s="51"/>
      <c r="Q708" s="51"/>
      <c r="R708" s="51"/>
      <c r="S708" s="51"/>
      <c r="T708" s="51"/>
    </row>
    <row r="709" s="5" customFormat="1" ht="40.5" hidden="1" spans="1:20">
      <c r="A709" s="53">
        <v>568</v>
      </c>
      <c r="B709" s="20" t="s">
        <v>1319</v>
      </c>
      <c r="C709" s="20" t="s">
        <v>72</v>
      </c>
      <c r="D709" s="20">
        <v>1</v>
      </c>
      <c r="E709" s="20" t="s">
        <v>1320</v>
      </c>
      <c r="F709" s="27">
        <f t="shared" ref="F709:F717" si="66">G709+H709+I709+J709</f>
        <v>2438.09</v>
      </c>
      <c r="G709" s="20">
        <v>0</v>
      </c>
      <c r="H709" s="20">
        <v>2431.39</v>
      </c>
      <c r="I709" s="20">
        <v>6.7</v>
      </c>
      <c r="J709" s="20">
        <v>0</v>
      </c>
      <c r="K709" s="38">
        <v>0</v>
      </c>
      <c r="L709" s="38">
        <v>0</v>
      </c>
      <c r="M709" s="39" t="e">
        <f>#REF!+#REF!+#REF!+#REF!</f>
        <v>#REF!</v>
      </c>
      <c r="N709" s="39"/>
      <c r="O709" s="51"/>
      <c r="P709" s="51"/>
      <c r="Q709" s="51"/>
      <c r="R709" s="51"/>
      <c r="S709" s="51"/>
      <c r="T709" s="51"/>
    </row>
    <row r="710" s="5" customFormat="1" ht="54" hidden="1" spans="1:20">
      <c r="A710" s="53">
        <v>569</v>
      </c>
      <c r="B710" s="20" t="s">
        <v>1321</v>
      </c>
      <c r="C710" s="20" t="s">
        <v>29</v>
      </c>
      <c r="D710" s="20">
        <v>1</v>
      </c>
      <c r="E710" s="20" t="s">
        <v>1322</v>
      </c>
      <c r="F710" s="27">
        <f t="shared" si="66"/>
        <v>4140.98</v>
      </c>
      <c r="G710" s="59">
        <v>0</v>
      </c>
      <c r="H710" s="59">
        <v>4140.98</v>
      </c>
      <c r="I710" s="59">
        <v>0</v>
      </c>
      <c r="J710" s="59">
        <v>0</v>
      </c>
      <c r="K710" s="38">
        <v>0</v>
      </c>
      <c r="L710" s="38">
        <v>0</v>
      </c>
      <c r="M710" s="39" t="e">
        <f>#REF!+#REF!+#REF!+#REF!</f>
        <v>#REF!</v>
      </c>
      <c r="N710" s="39"/>
      <c r="O710" s="51"/>
      <c r="P710" s="51"/>
      <c r="Q710" s="51"/>
      <c r="R710" s="51"/>
      <c r="S710" s="51"/>
      <c r="T710" s="51"/>
    </row>
    <row r="711" s="5" customFormat="1" ht="60" hidden="1" customHeight="1" spans="1:20">
      <c r="A711" s="53">
        <v>570</v>
      </c>
      <c r="B711" s="20" t="s">
        <v>1323</v>
      </c>
      <c r="C711" s="20" t="s">
        <v>29</v>
      </c>
      <c r="D711" s="20">
        <v>1</v>
      </c>
      <c r="E711" s="20" t="s">
        <v>1324</v>
      </c>
      <c r="F711" s="27">
        <f t="shared" si="66"/>
        <v>9953.63</v>
      </c>
      <c r="G711" s="20">
        <v>0</v>
      </c>
      <c r="H711" s="20">
        <v>9878.55</v>
      </c>
      <c r="I711" s="20">
        <f>77.19-2.11</f>
        <v>75.08</v>
      </c>
      <c r="J711" s="20">
        <v>0</v>
      </c>
      <c r="K711" s="38">
        <v>0</v>
      </c>
      <c r="L711" s="38">
        <v>0</v>
      </c>
      <c r="M711" s="39" t="e">
        <f>#REF!+#REF!+#REF!+#REF!</f>
        <v>#REF!</v>
      </c>
      <c r="N711" s="39"/>
      <c r="O711" s="51"/>
      <c r="P711" s="51"/>
      <c r="Q711" s="51"/>
      <c r="R711" s="51"/>
      <c r="S711" s="51"/>
      <c r="T711" s="51"/>
    </row>
    <row r="712" s="5" customFormat="1" ht="40.5" hidden="1" spans="1:20">
      <c r="A712" s="53">
        <v>571</v>
      </c>
      <c r="B712" s="20" t="s">
        <v>1325</v>
      </c>
      <c r="C712" s="20" t="s">
        <v>29</v>
      </c>
      <c r="D712" s="20">
        <v>1</v>
      </c>
      <c r="E712" s="20" t="s">
        <v>1326</v>
      </c>
      <c r="F712" s="27">
        <f t="shared" si="66"/>
        <v>2167.77</v>
      </c>
      <c r="G712" s="20">
        <v>0</v>
      </c>
      <c r="H712" s="20">
        <v>2137.38</v>
      </c>
      <c r="I712" s="20">
        <v>30.39</v>
      </c>
      <c r="J712" s="20">
        <v>0</v>
      </c>
      <c r="K712" s="38">
        <v>0</v>
      </c>
      <c r="L712" s="38">
        <v>0</v>
      </c>
      <c r="M712" s="39" t="e">
        <f>#REF!+#REF!+#REF!+#REF!</f>
        <v>#REF!</v>
      </c>
      <c r="N712" s="39"/>
      <c r="O712" s="51"/>
      <c r="P712" s="51"/>
      <c r="Q712" s="51"/>
      <c r="R712" s="51"/>
      <c r="S712" s="51"/>
      <c r="T712" s="51"/>
    </row>
    <row r="713" s="5" customFormat="1" ht="40.5" hidden="1" spans="1:20">
      <c r="A713" s="53">
        <v>572</v>
      </c>
      <c r="B713" s="20" t="s">
        <v>1327</v>
      </c>
      <c r="C713" s="20" t="s">
        <v>72</v>
      </c>
      <c r="D713" s="20">
        <v>1</v>
      </c>
      <c r="E713" s="20" t="s">
        <v>1328</v>
      </c>
      <c r="F713" s="27">
        <f t="shared" si="66"/>
        <v>132.55</v>
      </c>
      <c r="G713" s="20">
        <v>0</v>
      </c>
      <c r="H713" s="20">
        <v>0</v>
      </c>
      <c r="I713" s="20">
        <v>132.55</v>
      </c>
      <c r="J713" s="71">
        <v>0</v>
      </c>
      <c r="K713" s="38">
        <v>0</v>
      </c>
      <c r="L713" s="38">
        <v>0</v>
      </c>
      <c r="M713" s="39" t="e">
        <f>#REF!+#REF!+#REF!+#REF!</f>
        <v>#REF!</v>
      </c>
      <c r="N713" s="39"/>
      <c r="O713" s="51"/>
      <c r="P713" s="51"/>
      <c r="Q713" s="51"/>
      <c r="R713" s="51"/>
      <c r="S713" s="51"/>
      <c r="T713" s="51"/>
    </row>
    <row r="714" s="5" customFormat="1" ht="54" hidden="1" spans="1:20">
      <c r="A714" s="53">
        <v>573</v>
      </c>
      <c r="B714" s="20" t="s">
        <v>1329</v>
      </c>
      <c r="C714" s="20" t="s">
        <v>29</v>
      </c>
      <c r="D714" s="20">
        <v>1</v>
      </c>
      <c r="E714" s="20" t="s">
        <v>1330</v>
      </c>
      <c r="F714" s="27">
        <f t="shared" si="66"/>
        <v>113.62</v>
      </c>
      <c r="G714" s="20">
        <v>0</v>
      </c>
      <c r="H714" s="20">
        <v>23.54</v>
      </c>
      <c r="I714" s="20">
        <v>90.08</v>
      </c>
      <c r="J714" s="20">
        <v>0</v>
      </c>
      <c r="K714" s="38">
        <v>0</v>
      </c>
      <c r="L714" s="38">
        <v>0</v>
      </c>
      <c r="M714" s="39" t="e">
        <f>#REF!+#REF!+#REF!+#REF!</f>
        <v>#REF!</v>
      </c>
      <c r="N714" s="39"/>
      <c r="O714" s="51"/>
      <c r="P714" s="51"/>
      <c r="Q714" s="51"/>
      <c r="R714" s="51"/>
      <c r="S714" s="51"/>
      <c r="T714" s="51"/>
    </row>
    <row r="715" s="5" customFormat="1" ht="40.5" hidden="1" spans="1:20">
      <c r="A715" s="53">
        <v>574</v>
      </c>
      <c r="B715" s="20" t="s">
        <v>1331</v>
      </c>
      <c r="C715" s="20" t="s">
        <v>72</v>
      </c>
      <c r="D715" s="20">
        <v>1</v>
      </c>
      <c r="E715" s="20" t="s">
        <v>1332</v>
      </c>
      <c r="F715" s="27">
        <f t="shared" si="66"/>
        <v>207.07</v>
      </c>
      <c r="G715" s="20">
        <v>0</v>
      </c>
      <c r="H715" s="20">
        <v>200</v>
      </c>
      <c r="I715" s="20">
        <v>7.07</v>
      </c>
      <c r="J715" s="20">
        <v>0</v>
      </c>
      <c r="K715" s="38">
        <v>0</v>
      </c>
      <c r="L715" s="38">
        <v>0</v>
      </c>
      <c r="M715" s="39" t="e">
        <f>#REF!+#REF!+#REF!+#REF!</f>
        <v>#REF!</v>
      </c>
      <c r="N715" s="39"/>
      <c r="O715" s="51"/>
      <c r="P715" s="51"/>
      <c r="Q715" s="51"/>
      <c r="R715" s="51"/>
      <c r="S715" s="51"/>
      <c r="T715" s="51"/>
    </row>
    <row r="716" s="5" customFormat="1" ht="40.5" hidden="1" spans="1:20">
      <c r="A716" s="53">
        <v>575</v>
      </c>
      <c r="B716" s="20" t="s">
        <v>1333</v>
      </c>
      <c r="C716" s="20" t="s">
        <v>29</v>
      </c>
      <c r="D716" s="20">
        <v>1</v>
      </c>
      <c r="E716" s="20" t="s">
        <v>1334</v>
      </c>
      <c r="F716" s="27">
        <f t="shared" si="66"/>
        <v>172.73</v>
      </c>
      <c r="G716" s="20">
        <v>0</v>
      </c>
      <c r="H716" s="20">
        <v>0</v>
      </c>
      <c r="I716" s="20">
        <v>172.73</v>
      </c>
      <c r="J716" s="20">
        <v>0</v>
      </c>
      <c r="K716" s="38">
        <v>0</v>
      </c>
      <c r="L716" s="38">
        <v>0</v>
      </c>
      <c r="M716" s="39" t="e">
        <f>#REF!+#REF!+#REF!+#REF!</f>
        <v>#REF!</v>
      </c>
      <c r="N716" s="39"/>
      <c r="O716" s="51"/>
      <c r="P716" s="51"/>
      <c r="Q716" s="51"/>
      <c r="R716" s="51"/>
      <c r="S716" s="51"/>
      <c r="T716" s="51"/>
    </row>
    <row r="717" s="6" customFormat="1" ht="40" hidden="1" customHeight="1" spans="1:20">
      <c r="A717" s="53">
        <v>576</v>
      </c>
      <c r="B717" s="20" t="s">
        <v>1335</v>
      </c>
      <c r="C717" s="20" t="s">
        <v>29</v>
      </c>
      <c r="D717" s="20">
        <v>2</v>
      </c>
      <c r="E717" s="20" t="s">
        <v>1336</v>
      </c>
      <c r="F717" s="29">
        <f t="shared" si="66"/>
        <v>1551.18</v>
      </c>
      <c r="G717" s="20">
        <v>0</v>
      </c>
      <c r="H717" s="20">
        <v>534.52</v>
      </c>
      <c r="I717" s="20">
        <v>1016.66</v>
      </c>
      <c r="J717" s="20">
        <v>0</v>
      </c>
      <c r="K717" s="38">
        <v>0</v>
      </c>
      <c r="L717" s="38">
        <v>0</v>
      </c>
      <c r="M717" s="47" t="e">
        <f>#REF!+#REF!+#REF!+#REF!</f>
        <v>#REF!</v>
      </c>
      <c r="N717" s="47"/>
      <c r="O717" s="51"/>
      <c r="P717" s="51"/>
      <c r="Q717" s="51"/>
      <c r="R717" s="51"/>
      <c r="S717" s="51"/>
      <c r="T717" s="51"/>
    </row>
    <row r="718" s="6" customFormat="1" ht="40" hidden="1" customHeight="1" spans="1:20">
      <c r="A718" s="53"/>
      <c r="B718" s="20"/>
      <c r="C718" s="20"/>
      <c r="D718" s="20"/>
      <c r="E718" s="20" t="s">
        <v>1337</v>
      </c>
      <c r="F718" s="31"/>
      <c r="G718" s="20"/>
      <c r="H718" s="20"/>
      <c r="I718" s="20"/>
      <c r="J718" s="20"/>
      <c r="K718" s="38"/>
      <c r="L718" s="38"/>
      <c r="M718" s="49"/>
      <c r="N718" s="49"/>
      <c r="O718" s="51"/>
      <c r="P718" s="51"/>
      <c r="Q718" s="51"/>
      <c r="R718" s="51"/>
      <c r="S718" s="51"/>
      <c r="T718" s="51"/>
    </row>
    <row r="719" s="5" customFormat="1" ht="40.5" hidden="1" spans="1:20">
      <c r="A719" s="53">
        <v>577</v>
      </c>
      <c r="B719" s="20" t="s">
        <v>1338</v>
      </c>
      <c r="C719" s="20" t="s">
        <v>72</v>
      </c>
      <c r="D719" s="20">
        <v>1</v>
      </c>
      <c r="E719" s="20" t="s">
        <v>1339</v>
      </c>
      <c r="F719" s="27">
        <f t="shared" ref="F719:F731" si="67">G719+H719+I719+J719</f>
        <v>10443.69</v>
      </c>
      <c r="G719" s="20">
        <v>6800</v>
      </c>
      <c r="H719" s="20">
        <v>3072.05</v>
      </c>
      <c r="I719" s="20">
        <v>571.64</v>
      </c>
      <c r="J719" s="20">
        <v>0</v>
      </c>
      <c r="K719" s="38">
        <v>0</v>
      </c>
      <c r="L719" s="38">
        <v>0</v>
      </c>
      <c r="M719" s="39" t="e">
        <f>#REF!+#REF!+#REF!+#REF!</f>
        <v>#REF!</v>
      </c>
      <c r="N719" s="39"/>
      <c r="O719" s="51"/>
      <c r="P719" s="51"/>
      <c r="Q719" s="51"/>
      <c r="R719" s="51"/>
      <c r="S719" s="51"/>
      <c r="T719" s="51"/>
    </row>
    <row r="720" s="5" customFormat="1" ht="39" hidden="1" customHeight="1" spans="1:20">
      <c r="A720" s="53">
        <v>578</v>
      </c>
      <c r="B720" s="20" t="s">
        <v>1340</v>
      </c>
      <c r="C720" s="20" t="s">
        <v>72</v>
      </c>
      <c r="D720" s="20">
        <v>1</v>
      </c>
      <c r="E720" s="20" t="s">
        <v>1341</v>
      </c>
      <c r="F720" s="27">
        <f t="shared" si="67"/>
        <v>788.62</v>
      </c>
      <c r="G720" s="20">
        <v>0</v>
      </c>
      <c r="H720" s="20">
        <v>0</v>
      </c>
      <c r="I720" s="20">
        <v>0</v>
      </c>
      <c r="J720" s="20">
        <v>788.62</v>
      </c>
      <c r="K720" s="38">
        <v>0</v>
      </c>
      <c r="L720" s="38">
        <v>0</v>
      </c>
      <c r="M720" s="39" t="e">
        <f>#REF!+#REF!+#REF!+#REF!</f>
        <v>#REF!</v>
      </c>
      <c r="N720" s="39"/>
      <c r="O720" s="51"/>
      <c r="P720" s="51"/>
      <c r="Q720" s="51"/>
      <c r="R720" s="51"/>
      <c r="S720" s="51"/>
      <c r="T720" s="51"/>
    </row>
    <row r="721" s="5" customFormat="1" ht="42" hidden="1" customHeight="1" spans="1:20">
      <c r="A721" s="53">
        <v>579</v>
      </c>
      <c r="B721" s="20" t="s">
        <v>1342</v>
      </c>
      <c r="C721" s="20" t="s">
        <v>29</v>
      </c>
      <c r="D721" s="20">
        <v>1</v>
      </c>
      <c r="E721" s="20" t="s">
        <v>1343</v>
      </c>
      <c r="F721" s="27">
        <f t="shared" si="67"/>
        <v>165.92</v>
      </c>
      <c r="G721" s="20">
        <v>0</v>
      </c>
      <c r="H721" s="20">
        <v>0</v>
      </c>
      <c r="I721" s="20">
        <v>0</v>
      </c>
      <c r="J721" s="20">
        <v>165.92</v>
      </c>
      <c r="K721" s="38">
        <v>0</v>
      </c>
      <c r="L721" s="38">
        <v>0</v>
      </c>
      <c r="M721" s="39" t="e">
        <f>#REF!+#REF!+#REF!+#REF!</f>
        <v>#REF!</v>
      </c>
      <c r="N721" s="39"/>
      <c r="O721" s="51"/>
      <c r="P721" s="51"/>
      <c r="Q721" s="51"/>
      <c r="R721" s="51"/>
      <c r="S721" s="51"/>
      <c r="T721" s="51"/>
    </row>
    <row r="722" s="5" customFormat="1" ht="42" hidden="1" customHeight="1" spans="1:20">
      <c r="A722" s="53">
        <v>580</v>
      </c>
      <c r="B722" s="20" t="s">
        <v>1344</v>
      </c>
      <c r="C722" s="20" t="s">
        <v>29</v>
      </c>
      <c r="D722" s="20">
        <v>1</v>
      </c>
      <c r="E722" s="20" t="s">
        <v>1345</v>
      </c>
      <c r="F722" s="27">
        <f t="shared" si="67"/>
        <v>348.07</v>
      </c>
      <c r="G722" s="59">
        <v>0</v>
      </c>
      <c r="H722" s="59">
        <v>38.11</v>
      </c>
      <c r="I722" s="20">
        <v>20.5</v>
      </c>
      <c r="J722" s="20">
        <v>289.46</v>
      </c>
      <c r="K722" s="38">
        <v>0</v>
      </c>
      <c r="L722" s="38">
        <v>0</v>
      </c>
      <c r="M722" s="39" t="e">
        <f>#REF!+#REF!+#REF!+#REF!</f>
        <v>#REF!</v>
      </c>
      <c r="N722" s="39"/>
      <c r="O722" s="51"/>
      <c r="P722" s="51"/>
      <c r="Q722" s="51"/>
      <c r="R722" s="51"/>
      <c r="S722" s="51"/>
      <c r="T722" s="51"/>
    </row>
    <row r="723" s="5" customFormat="1" ht="42" hidden="1" customHeight="1" spans="1:20">
      <c r="A723" s="53">
        <v>581</v>
      </c>
      <c r="B723" s="20" t="s">
        <v>1346</v>
      </c>
      <c r="C723" s="20" t="s">
        <v>72</v>
      </c>
      <c r="D723" s="20">
        <v>1</v>
      </c>
      <c r="E723" s="20" t="s">
        <v>1347</v>
      </c>
      <c r="F723" s="27">
        <f t="shared" si="67"/>
        <v>185.25</v>
      </c>
      <c r="G723" s="20">
        <v>0</v>
      </c>
      <c r="H723" s="20"/>
      <c r="I723" s="20"/>
      <c r="J723" s="20">
        <v>185.25</v>
      </c>
      <c r="K723" s="38">
        <v>0</v>
      </c>
      <c r="L723" s="38">
        <v>0</v>
      </c>
      <c r="M723" s="39" t="e">
        <f>#REF!+#REF!+#REF!+#REF!</f>
        <v>#REF!</v>
      </c>
      <c r="N723" s="39"/>
      <c r="O723" s="51"/>
      <c r="P723" s="51"/>
      <c r="Q723" s="51"/>
      <c r="R723" s="51"/>
      <c r="S723" s="51"/>
      <c r="T723" s="51"/>
    </row>
    <row r="724" s="5" customFormat="1" ht="42" hidden="1" customHeight="1" spans="1:20">
      <c r="A724" s="53">
        <v>582</v>
      </c>
      <c r="B724" s="20" t="s">
        <v>1348</v>
      </c>
      <c r="C724" s="20" t="s">
        <v>29</v>
      </c>
      <c r="D724" s="20">
        <v>1</v>
      </c>
      <c r="E724" s="20" t="s">
        <v>1349</v>
      </c>
      <c r="F724" s="27">
        <f t="shared" si="67"/>
        <v>260.17</v>
      </c>
      <c r="G724" s="20">
        <v>0</v>
      </c>
      <c r="H724" s="20"/>
      <c r="I724" s="20">
        <v>59.76</v>
      </c>
      <c r="J724" s="20">
        <v>200.41</v>
      </c>
      <c r="K724" s="38">
        <v>0</v>
      </c>
      <c r="L724" s="38">
        <v>0</v>
      </c>
      <c r="M724" s="39" t="e">
        <f>#REF!+#REF!+#REF!+#REF!</f>
        <v>#REF!</v>
      </c>
      <c r="N724" s="39"/>
      <c r="O724" s="51"/>
      <c r="P724" s="51"/>
      <c r="Q724" s="51"/>
      <c r="R724" s="51"/>
      <c r="S724" s="51"/>
      <c r="T724" s="51"/>
    </row>
    <row r="725" s="5" customFormat="1" ht="40.5" hidden="1" spans="1:20">
      <c r="A725" s="53">
        <v>583</v>
      </c>
      <c r="B725" s="20" t="s">
        <v>1350</v>
      </c>
      <c r="C725" s="20" t="s">
        <v>29</v>
      </c>
      <c r="D725" s="20">
        <v>1</v>
      </c>
      <c r="E725" s="20" t="s">
        <v>1351</v>
      </c>
      <c r="F725" s="27">
        <f t="shared" si="67"/>
        <v>190.36</v>
      </c>
      <c r="G725" s="20">
        <v>0</v>
      </c>
      <c r="H725" s="20"/>
      <c r="I725" s="20">
        <v>4.99</v>
      </c>
      <c r="J725" s="20">
        <v>185.37</v>
      </c>
      <c r="K725" s="38">
        <v>0</v>
      </c>
      <c r="L725" s="38">
        <v>0</v>
      </c>
      <c r="M725" s="39" t="e">
        <f>#REF!+#REF!+#REF!+#REF!</f>
        <v>#REF!</v>
      </c>
      <c r="N725" s="39"/>
      <c r="O725" s="51"/>
      <c r="P725" s="51"/>
      <c r="Q725" s="51"/>
      <c r="R725" s="51"/>
      <c r="S725" s="51"/>
      <c r="T725" s="51"/>
    </row>
    <row r="726" s="5" customFormat="1" ht="35" hidden="1" customHeight="1" spans="1:20">
      <c r="A726" s="53">
        <v>584</v>
      </c>
      <c r="B726" s="20" t="s">
        <v>1352</v>
      </c>
      <c r="C726" s="20" t="s">
        <v>29</v>
      </c>
      <c r="D726" s="20">
        <v>1</v>
      </c>
      <c r="E726" s="20" t="s">
        <v>1353</v>
      </c>
      <c r="F726" s="27">
        <f t="shared" si="67"/>
        <v>854.46</v>
      </c>
      <c r="G726" s="20">
        <v>0</v>
      </c>
      <c r="H726" s="20">
        <v>127.08</v>
      </c>
      <c r="I726" s="20">
        <v>300</v>
      </c>
      <c r="J726" s="20">
        <v>427.38</v>
      </c>
      <c r="K726" s="38">
        <v>0</v>
      </c>
      <c r="L726" s="38">
        <v>0</v>
      </c>
      <c r="M726" s="39" t="e">
        <f>#REF!+#REF!+#REF!+#REF!</f>
        <v>#REF!</v>
      </c>
      <c r="N726" s="39"/>
      <c r="O726" s="51"/>
      <c r="P726" s="51"/>
      <c r="Q726" s="51"/>
      <c r="R726" s="51"/>
      <c r="S726" s="51"/>
      <c r="T726" s="51"/>
    </row>
    <row r="727" s="5" customFormat="1" ht="40.5" hidden="1" spans="1:20">
      <c r="A727" s="53">
        <v>585</v>
      </c>
      <c r="B727" s="20" t="s">
        <v>1354</v>
      </c>
      <c r="C727" s="20" t="s">
        <v>29</v>
      </c>
      <c r="D727" s="20">
        <v>1</v>
      </c>
      <c r="E727" s="20" t="s">
        <v>1355</v>
      </c>
      <c r="F727" s="27">
        <f t="shared" si="67"/>
        <v>417.7</v>
      </c>
      <c r="G727" s="20">
        <v>0</v>
      </c>
      <c r="H727" s="20">
        <v>409.17</v>
      </c>
      <c r="I727" s="20">
        <v>8.53</v>
      </c>
      <c r="J727" s="20"/>
      <c r="K727" s="38">
        <v>0</v>
      </c>
      <c r="L727" s="38">
        <v>0</v>
      </c>
      <c r="M727" s="39" t="e">
        <f>#REF!+#REF!+#REF!+#REF!</f>
        <v>#REF!</v>
      </c>
      <c r="N727" s="39"/>
      <c r="O727" s="51"/>
      <c r="P727" s="51"/>
      <c r="Q727" s="51"/>
      <c r="R727" s="51"/>
      <c r="S727" s="51"/>
      <c r="T727" s="51"/>
    </row>
    <row r="728" s="5" customFormat="1" ht="42" hidden="1" customHeight="1" spans="1:20">
      <c r="A728" s="53">
        <v>586</v>
      </c>
      <c r="B728" s="20" t="s">
        <v>1356</v>
      </c>
      <c r="C728" s="20" t="s">
        <v>29</v>
      </c>
      <c r="D728" s="20">
        <v>1</v>
      </c>
      <c r="E728" s="20" t="s">
        <v>1357</v>
      </c>
      <c r="F728" s="27">
        <f t="shared" si="67"/>
        <v>117.14</v>
      </c>
      <c r="G728" s="20">
        <v>0</v>
      </c>
      <c r="H728" s="20">
        <v>0</v>
      </c>
      <c r="I728" s="20">
        <v>0</v>
      </c>
      <c r="J728" s="20">
        <v>117.14</v>
      </c>
      <c r="K728" s="38">
        <v>0</v>
      </c>
      <c r="L728" s="38">
        <v>0</v>
      </c>
      <c r="M728" s="39" t="e">
        <f>#REF!+#REF!+#REF!+#REF!</f>
        <v>#REF!</v>
      </c>
      <c r="N728" s="39"/>
      <c r="O728" s="51"/>
      <c r="P728" s="51"/>
      <c r="Q728" s="51"/>
      <c r="R728" s="51"/>
      <c r="S728" s="51"/>
      <c r="T728" s="51"/>
    </row>
    <row r="729" s="5" customFormat="1" ht="40" hidden="1" customHeight="1" spans="1:20">
      <c r="A729" s="53">
        <v>587</v>
      </c>
      <c r="B729" s="20" t="s">
        <v>1358</v>
      </c>
      <c r="C729" s="20" t="s">
        <v>29</v>
      </c>
      <c r="D729" s="20">
        <v>1</v>
      </c>
      <c r="E729" s="20" t="s">
        <v>1359</v>
      </c>
      <c r="F729" s="27">
        <f t="shared" si="67"/>
        <v>111.44</v>
      </c>
      <c r="G729" s="20">
        <v>0</v>
      </c>
      <c r="H729" s="20"/>
      <c r="I729" s="20">
        <v>8.84</v>
      </c>
      <c r="J729" s="20">
        <v>102.6</v>
      </c>
      <c r="K729" s="38">
        <v>0</v>
      </c>
      <c r="L729" s="38">
        <v>0</v>
      </c>
      <c r="M729" s="39" t="e">
        <f>#REF!+#REF!+#REF!+#REF!</f>
        <v>#REF!</v>
      </c>
      <c r="N729" s="39"/>
      <c r="O729" s="51"/>
      <c r="P729" s="51"/>
      <c r="Q729" s="51"/>
      <c r="R729" s="51"/>
      <c r="S729" s="51"/>
      <c r="T729" s="51"/>
    </row>
    <row r="730" s="5" customFormat="1" ht="27" hidden="1" spans="1:20">
      <c r="A730" s="53">
        <v>588</v>
      </c>
      <c r="B730" s="20" t="s">
        <v>1360</v>
      </c>
      <c r="C730" s="20" t="s">
        <v>29</v>
      </c>
      <c r="D730" s="20">
        <v>1</v>
      </c>
      <c r="E730" s="20" t="s">
        <v>1361</v>
      </c>
      <c r="F730" s="27">
        <f t="shared" si="67"/>
        <v>647.39</v>
      </c>
      <c r="G730" s="20">
        <v>0</v>
      </c>
      <c r="H730" s="63">
        <v>0</v>
      </c>
      <c r="I730" s="63">
        <v>0</v>
      </c>
      <c r="J730" s="60">
        <v>647.39</v>
      </c>
      <c r="K730" s="38">
        <v>0</v>
      </c>
      <c r="L730" s="38">
        <v>0</v>
      </c>
      <c r="M730" s="39" t="e">
        <f>#REF!+#REF!+#REF!+#REF!</f>
        <v>#REF!</v>
      </c>
      <c r="N730" s="39"/>
      <c r="O730" s="51"/>
      <c r="P730" s="51"/>
      <c r="Q730" s="51"/>
      <c r="R730" s="51"/>
      <c r="S730" s="51"/>
      <c r="T730" s="51"/>
    </row>
    <row r="731" s="6" customFormat="1" ht="40" hidden="1" customHeight="1" spans="1:20">
      <c r="A731" s="53">
        <v>589</v>
      </c>
      <c r="B731" s="20" t="s">
        <v>1362</v>
      </c>
      <c r="C731" s="20" t="s">
        <v>29</v>
      </c>
      <c r="D731" s="20">
        <v>2</v>
      </c>
      <c r="E731" s="20" t="s">
        <v>1363</v>
      </c>
      <c r="F731" s="29">
        <f t="shared" si="67"/>
        <v>465.76</v>
      </c>
      <c r="G731" s="20">
        <v>0</v>
      </c>
      <c r="H731" s="20">
        <v>0</v>
      </c>
      <c r="I731" s="20">
        <v>102.83</v>
      </c>
      <c r="J731" s="20">
        <v>362.93</v>
      </c>
      <c r="K731" s="38">
        <v>0</v>
      </c>
      <c r="L731" s="38">
        <v>0</v>
      </c>
      <c r="M731" s="47" t="e">
        <f>#REF!+#REF!+#REF!+#REF!</f>
        <v>#REF!</v>
      </c>
      <c r="N731" s="47"/>
      <c r="O731" s="51"/>
      <c r="P731" s="51"/>
      <c r="Q731" s="51"/>
      <c r="R731" s="51"/>
      <c r="S731" s="51"/>
      <c r="T731" s="51"/>
    </row>
    <row r="732" s="6" customFormat="1" ht="40" hidden="1" customHeight="1" spans="1:20">
      <c r="A732" s="53"/>
      <c r="B732" s="20"/>
      <c r="C732" s="20"/>
      <c r="D732" s="20"/>
      <c r="E732" s="20" t="s">
        <v>1364</v>
      </c>
      <c r="F732" s="31"/>
      <c r="G732" s="20"/>
      <c r="H732" s="20"/>
      <c r="I732" s="20"/>
      <c r="J732" s="20"/>
      <c r="K732" s="38"/>
      <c r="L732" s="38"/>
      <c r="M732" s="49"/>
      <c r="N732" s="49"/>
      <c r="O732" s="51"/>
      <c r="P732" s="51"/>
      <c r="Q732" s="51"/>
      <c r="R732" s="51"/>
      <c r="S732" s="51"/>
      <c r="T732" s="51"/>
    </row>
    <row r="733" s="5" customFormat="1" ht="40.5" hidden="1" spans="1:20">
      <c r="A733" s="53">
        <v>590</v>
      </c>
      <c r="B733" s="20" t="s">
        <v>1365</v>
      </c>
      <c r="C733" s="20" t="s">
        <v>29</v>
      </c>
      <c r="D733" s="20">
        <v>1</v>
      </c>
      <c r="E733" s="20" t="s">
        <v>1366</v>
      </c>
      <c r="F733" s="27">
        <f t="shared" ref="F733:F735" si="68">G733+H733+I733+J733</f>
        <v>147.28</v>
      </c>
      <c r="G733" s="20">
        <v>0</v>
      </c>
      <c r="H733" s="20">
        <v>0</v>
      </c>
      <c r="I733" s="20">
        <v>72.35</v>
      </c>
      <c r="J733" s="20">
        <v>74.93</v>
      </c>
      <c r="K733" s="38">
        <v>0</v>
      </c>
      <c r="L733" s="38">
        <v>0</v>
      </c>
      <c r="M733" s="39" t="e">
        <f>#REF!+#REF!+#REF!+#REF!</f>
        <v>#REF!</v>
      </c>
      <c r="N733" s="39"/>
      <c r="O733" s="51"/>
      <c r="P733" s="51"/>
      <c r="Q733" s="51"/>
      <c r="R733" s="51"/>
      <c r="S733" s="51"/>
      <c r="T733" s="51"/>
    </row>
    <row r="734" s="5" customFormat="1" ht="42" hidden="1" customHeight="1" spans="1:20">
      <c r="A734" s="53">
        <v>591</v>
      </c>
      <c r="B734" s="20" t="s">
        <v>1367</v>
      </c>
      <c r="C734" s="20" t="s">
        <v>29</v>
      </c>
      <c r="D734" s="20">
        <v>1</v>
      </c>
      <c r="E734" s="20" t="s">
        <v>1368</v>
      </c>
      <c r="F734" s="27">
        <f t="shared" si="68"/>
        <v>167.52</v>
      </c>
      <c r="G734" s="20">
        <v>0</v>
      </c>
      <c r="H734" s="20">
        <v>4.5</v>
      </c>
      <c r="I734" s="20">
        <v>73.68</v>
      </c>
      <c r="J734" s="20">
        <v>89.34</v>
      </c>
      <c r="K734" s="38">
        <v>0</v>
      </c>
      <c r="L734" s="38">
        <v>0</v>
      </c>
      <c r="M734" s="39" t="e">
        <f>#REF!+#REF!+#REF!+#REF!</f>
        <v>#REF!</v>
      </c>
      <c r="N734" s="38" t="s">
        <v>1369</v>
      </c>
      <c r="O734" s="51"/>
      <c r="P734" s="51"/>
      <c r="Q734" s="51"/>
      <c r="R734" s="51"/>
      <c r="S734" s="51"/>
      <c r="T734" s="51"/>
    </row>
    <row r="735" s="6" customFormat="1" ht="40" hidden="1" customHeight="1" spans="1:20">
      <c r="A735" s="53">
        <v>592</v>
      </c>
      <c r="B735" s="20" t="s">
        <v>1370</v>
      </c>
      <c r="C735" s="20" t="s">
        <v>29</v>
      </c>
      <c r="D735" s="20">
        <v>3</v>
      </c>
      <c r="E735" s="20" t="s">
        <v>1371</v>
      </c>
      <c r="F735" s="29">
        <f t="shared" si="68"/>
        <v>1015.97</v>
      </c>
      <c r="G735" s="20">
        <v>0</v>
      </c>
      <c r="H735" s="20">
        <v>0</v>
      </c>
      <c r="I735" s="20">
        <v>0</v>
      </c>
      <c r="J735" s="20">
        <v>1015.97</v>
      </c>
      <c r="K735" s="38">
        <v>0</v>
      </c>
      <c r="L735" s="38">
        <v>0</v>
      </c>
      <c r="M735" s="47" t="e">
        <f>#REF!+#REF!+#REF!+#REF!</f>
        <v>#REF!</v>
      </c>
      <c r="N735" s="47"/>
      <c r="O735" s="51"/>
      <c r="P735" s="51"/>
      <c r="Q735" s="51"/>
      <c r="R735" s="51"/>
      <c r="S735" s="51"/>
      <c r="T735" s="51"/>
    </row>
    <row r="736" s="6" customFormat="1" ht="40" hidden="1" customHeight="1" spans="1:20">
      <c r="A736" s="53"/>
      <c r="B736" s="20"/>
      <c r="C736" s="20"/>
      <c r="D736" s="20"/>
      <c r="E736" s="20" t="s">
        <v>1372</v>
      </c>
      <c r="F736" s="30"/>
      <c r="G736" s="20"/>
      <c r="H736" s="20"/>
      <c r="I736" s="20"/>
      <c r="J736" s="20"/>
      <c r="K736" s="38"/>
      <c r="L736" s="38"/>
      <c r="M736" s="48"/>
      <c r="N736" s="48"/>
      <c r="O736" s="51"/>
      <c r="P736" s="51"/>
      <c r="Q736" s="51"/>
      <c r="R736" s="51"/>
      <c r="S736" s="51"/>
      <c r="T736" s="51"/>
    </row>
    <row r="737" s="6" customFormat="1" ht="40" hidden="1" customHeight="1" spans="1:20">
      <c r="A737" s="53"/>
      <c r="B737" s="20"/>
      <c r="C737" s="20"/>
      <c r="D737" s="20"/>
      <c r="E737" s="20" t="s">
        <v>1373</v>
      </c>
      <c r="F737" s="31"/>
      <c r="G737" s="20"/>
      <c r="H737" s="20"/>
      <c r="I737" s="20"/>
      <c r="J737" s="20"/>
      <c r="K737" s="38"/>
      <c r="L737" s="38"/>
      <c r="M737" s="49"/>
      <c r="N737" s="49"/>
      <c r="O737" s="51"/>
      <c r="P737" s="51"/>
      <c r="Q737" s="51"/>
      <c r="R737" s="51"/>
      <c r="S737" s="51"/>
      <c r="T737" s="51"/>
    </row>
    <row r="738" s="5" customFormat="1" ht="37" hidden="1" customHeight="1" spans="1:20">
      <c r="A738" s="53">
        <v>593</v>
      </c>
      <c r="B738" s="20" t="s">
        <v>1374</v>
      </c>
      <c r="C738" s="20" t="s">
        <v>72</v>
      </c>
      <c r="D738" s="20">
        <v>1</v>
      </c>
      <c r="E738" s="20" t="s">
        <v>1375</v>
      </c>
      <c r="F738" s="27">
        <f t="shared" ref="F738:F741" si="69">G738+H738+I738+J738</f>
        <v>383.45</v>
      </c>
      <c r="G738" s="20">
        <v>0</v>
      </c>
      <c r="H738" s="20">
        <v>383.45</v>
      </c>
      <c r="I738" s="20">
        <v>0</v>
      </c>
      <c r="J738" s="20">
        <v>0</v>
      </c>
      <c r="K738" s="38">
        <v>0</v>
      </c>
      <c r="L738" s="38">
        <v>0</v>
      </c>
      <c r="M738" s="39" t="e">
        <f>#REF!+#REF!+#REF!+#REF!</f>
        <v>#REF!</v>
      </c>
      <c r="N738" s="39"/>
      <c r="O738" s="51"/>
      <c r="P738" s="51"/>
      <c r="Q738" s="51"/>
      <c r="R738" s="51"/>
      <c r="S738" s="51"/>
      <c r="T738" s="51"/>
    </row>
    <row r="739" s="5" customFormat="1" ht="39" hidden="1" customHeight="1" spans="1:20">
      <c r="A739" s="53">
        <v>594</v>
      </c>
      <c r="B739" s="20" t="s">
        <v>1376</v>
      </c>
      <c r="C739" s="20" t="s">
        <v>29</v>
      </c>
      <c r="D739" s="20">
        <v>1</v>
      </c>
      <c r="E739" s="20" t="s">
        <v>1377</v>
      </c>
      <c r="F739" s="27">
        <f t="shared" si="69"/>
        <v>284.98</v>
      </c>
      <c r="G739" s="20">
        <v>0</v>
      </c>
      <c r="H739" s="20">
        <v>104.11</v>
      </c>
      <c r="I739" s="20">
        <v>66.06</v>
      </c>
      <c r="J739" s="20">
        <v>114.81</v>
      </c>
      <c r="K739" s="38">
        <v>0</v>
      </c>
      <c r="L739" s="38">
        <v>0</v>
      </c>
      <c r="M739" s="39" t="e">
        <f>#REF!+#REF!+#REF!+#REF!</f>
        <v>#REF!</v>
      </c>
      <c r="N739" s="39"/>
      <c r="O739" s="51"/>
      <c r="P739" s="51"/>
      <c r="Q739" s="51"/>
      <c r="R739" s="51"/>
      <c r="S739" s="51"/>
      <c r="T739" s="51"/>
    </row>
    <row r="740" s="5" customFormat="1" ht="54" hidden="1" spans="1:20">
      <c r="A740" s="53">
        <v>595</v>
      </c>
      <c r="B740" s="20" t="s">
        <v>1378</v>
      </c>
      <c r="C740" s="20" t="s">
        <v>72</v>
      </c>
      <c r="D740" s="20">
        <v>1</v>
      </c>
      <c r="E740" s="20" t="s">
        <v>1379</v>
      </c>
      <c r="F740" s="27">
        <f t="shared" si="69"/>
        <v>125.91</v>
      </c>
      <c r="G740" s="20">
        <v>0</v>
      </c>
      <c r="H740" s="20">
        <v>0</v>
      </c>
      <c r="I740" s="20">
        <v>83.27</v>
      </c>
      <c r="J740" s="20">
        <v>42.64</v>
      </c>
      <c r="K740" s="38">
        <v>0</v>
      </c>
      <c r="L740" s="38">
        <v>0</v>
      </c>
      <c r="M740" s="39" t="e">
        <f>#REF!+#REF!+#REF!+#REF!</f>
        <v>#REF!</v>
      </c>
      <c r="N740" s="39"/>
      <c r="O740" s="51"/>
      <c r="P740" s="51"/>
      <c r="Q740" s="51"/>
      <c r="R740" s="51"/>
      <c r="S740" s="51"/>
      <c r="T740" s="51"/>
    </row>
    <row r="741" s="6" customFormat="1" ht="40" customHeight="1" spans="1:20">
      <c r="A741" s="53">
        <v>596</v>
      </c>
      <c r="B741" s="20" t="s">
        <v>1380</v>
      </c>
      <c r="C741" s="20" t="s">
        <v>29</v>
      </c>
      <c r="D741" s="20">
        <v>3</v>
      </c>
      <c r="E741" s="20" t="s">
        <v>1381</v>
      </c>
      <c r="F741" s="29">
        <v>1105</v>
      </c>
      <c r="G741" s="20">
        <v>0</v>
      </c>
      <c r="H741" s="20">
        <v>0</v>
      </c>
      <c r="I741" s="20">
        <v>11.02</v>
      </c>
      <c r="J741" s="20">
        <v>1093.98</v>
      </c>
      <c r="K741" s="38">
        <v>0</v>
      </c>
      <c r="L741" s="38">
        <v>200</v>
      </c>
      <c r="M741" s="55">
        <v>0</v>
      </c>
      <c r="N741" s="50" t="s">
        <v>1382</v>
      </c>
      <c r="O741" s="51"/>
      <c r="P741" s="51"/>
      <c r="Q741" s="51"/>
      <c r="R741" s="51"/>
      <c r="S741" s="51"/>
      <c r="T741" s="51"/>
    </row>
    <row r="742" s="6" customFormat="1" ht="40" customHeight="1" spans="1:20">
      <c r="A742" s="53"/>
      <c r="B742" s="20"/>
      <c r="C742" s="20"/>
      <c r="D742" s="20"/>
      <c r="E742" s="20" t="s">
        <v>1383</v>
      </c>
      <c r="F742" s="30"/>
      <c r="G742" s="20"/>
      <c r="H742" s="20"/>
      <c r="I742" s="20"/>
      <c r="J742" s="20"/>
      <c r="K742" s="38"/>
      <c r="L742" s="38"/>
      <c r="M742" s="72"/>
      <c r="N742" s="48"/>
      <c r="O742" s="51"/>
      <c r="P742" s="51"/>
      <c r="Q742" s="51"/>
      <c r="R742" s="51"/>
      <c r="S742" s="51"/>
      <c r="T742" s="51"/>
    </row>
    <row r="743" s="6" customFormat="1" ht="58" customHeight="1" spans="1:20">
      <c r="A743" s="53"/>
      <c r="B743" s="20"/>
      <c r="C743" s="20"/>
      <c r="D743" s="20"/>
      <c r="E743" s="20" t="s">
        <v>1384</v>
      </c>
      <c r="F743" s="31"/>
      <c r="G743" s="20"/>
      <c r="H743" s="20"/>
      <c r="I743" s="20"/>
      <c r="J743" s="20"/>
      <c r="K743" s="38"/>
      <c r="L743" s="38"/>
      <c r="M743" s="57"/>
      <c r="N743" s="49"/>
      <c r="O743" s="51"/>
      <c r="P743" s="51"/>
      <c r="Q743" s="51"/>
      <c r="R743" s="51"/>
      <c r="S743" s="51"/>
      <c r="T743" s="51"/>
    </row>
    <row r="744" s="5" customFormat="1" ht="40.5" hidden="1" spans="1:20">
      <c r="A744" s="53">
        <v>597</v>
      </c>
      <c r="B744" s="20" t="s">
        <v>1385</v>
      </c>
      <c r="C744" s="20" t="s">
        <v>29</v>
      </c>
      <c r="D744" s="20">
        <v>1</v>
      </c>
      <c r="E744" s="20" t="s">
        <v>1386</v>
      </c>
      <c r="F744" s="27">
        <f t="shared" ref="F744:F754" si="70">G744+H744+I744+J744</f>
        <v>147.34</v>
      </c>
      <c r="G744" s="63">
        <v>0</v>
      </c>
      <c r="H744" s="63">
        <v>0</v>
      </c>
      <c r="I744" s="63">
        <v>0</v>
      </c>
      <c r="J744" s="60">
        <v>147.34</v>
      </c>
      <c r="K744" s="38">
        <v>0</v>
      </c>
      <c r="L744" s="38">
        <v>0</v>
      </c>
      <c r="M744" s="39" t="e">
        <f>#REF!+#REF!+#REF!+#REF!</f>
        <v>#REF!</v>
      </c>
      <c r="N744" s="39"/>
      <c r="O744" s="51"/>
      <c r="P744" s="51"/>
      <c r="Q744" s="51"/>
      <c r="R744" s="51"/>
      <c r="S744" s="51"/>
      <c r="T744" s="51"/>
    </row>
    <row r="745" s="5" customFormat="1" ht="62" hidden="1" customHeight="1" spans="1:20">
      <c r="A745" s="53">
        <v>598</v>
      </c>
      <c r="B745" s="20" t="s">
        <v>1387</v>
      </c>
      <c r="C745" s="20" t="s">
        <v>29</v>
      </c>
      <c r="D745" s="20">
        <v>1</v>
      </c>
      <c r="E745" s="20" t="s">
        <v>1388</v>
      </c>
      <c r="F745" s="27">
        <f t="shared" si="70"/>
        <v>8900.45</v>
      </c>
      <c r="G745" s="20">
        <v>0</v>
      </c>
      <c r="H745" s="20">
        <v>3292.63</v>
      </c>
      <c r="I745" s="20">
        <v>1448.29</v>
      </c>
      <c r="J745" s="20">
        <v>4159.53</v>
      </c>
      <c r="K745" s="38">
        <v>0</v>
      </c>
      <c r="L745" s="38">
        <v>0</v>
      </c>
      <c r="M745" s="39" t="e">
        <f>#REF!+#REF!+#REF!+#REF!</f>
        <v>#REF!</v>
      </c>
      <c r="N745" s="39"/>
      <c r="O745" s="51"/>
      <c r="P745" s="51"/>
      <c r="Q745" s="51"/>
      <c r="R745" s="51"/>
      <c r="S745" s="51"/>
      <c r="T745" s="51"/>
    </row>
    <row r="746" s="5" customFormat="1" ht="40.5" hidden="1" spans="1:20">
      <c r="A746" s="53">
        <v>599</v>
      </c>
      <c r="B746" s="20" t="s">
        <v>1389</v>
      </c>
      <c r="C746" s="20" t="s">
        <v>29</v>
      </c>
      <c r="D746" s="20">
        <v>1</v>
      </c>
      <c r="E746" s="20" t="s">
        <v>1390</v>
      </c>
      <c r="F746" s="27">
        <f t="shared" si="70"/>
        <v>141.55</v>
      </c>
      <c r="G746" s="20">
        <v>0</v>
      </c>
      <c r="H746" s="20">
        <v>0</v>
      </c>
      <c r="I746" s="20">
        <v>141.55</v>
      </c>
      <c r="J746" s="20">
        <v>0</v>
      </c>
      <c r="K746" s="38">
        <v>0</v>
      </c>
      <c r="L746" s="38">
        <v>0</v>
      </c>
      <c r="M746" s="39" t="e">
        <f>#REF!+#REF!+#REF!+#REF!</f>
        <v>#REF!</v>
      </c>
      <c r="N746" s="39"/>
      <c r="O746" s="51"/>
      <c r="P746" s="51"/>
      <c r="Q746" s="51"/>
      <c r="R746" s="51"/>
      <c r="S746" s="51"/>
      <c r="T746" s="51"/>
    </row>
    <row r="747" s="5" customFormat="1" ht="35" hidden="1" customHeight="1" spans="1:20">
      <c r="A747" s="53">
        <v>600</v>
      </c>
      <c r="B747" s="20" t="s">
        <v>1391</v>
      </c>
      <c r="C747" s="20" t="s">
        <v>29</v>
      </c>
      <c r="D747" s="20">
        <v>1</v>
      </c>
      <c r="E747" s="20" t="s">
        <v>1392</v>
      </c>
      <c r="F747" s="27">
        <f t="shared" si="70"/>
        <v>577.62</v>
      </c>
      <c r="G747" s="20">
        <v>0</v>
      </c>
      <c r="H747" s="20">
        <v>350.17</v>
      </c>
      <c r="I747" s="20">
        <v>227.45</v>
      </c>
      <c r="J747" s="20">
        <v>0</v>
      </c>
      <c r="K747" s="38">
        <v>0</v>
      </c>
      <c r="L747" s="38">
        <v>0</v>
      </c>
      <c r="M747" s="39" t="e">
        <f>#REF!+#REF!+#REF!+#REF!</f>
        <v>#REF!</v>
      </c>
      <c r="N747" s="38" t="s">
        <v>1393</v>
      </c>
      <c r="O747" s="51"/>
      <c r="P747" s="51"/>
      <c r="Q747" s="51"/>
      <c r="R747" s="51"/>
      <c r="S747" s="51"/>
      <c r="T747" s="51"/>
    </row>
    <row r="748" s="5" customFormat="1" ht="37" hidden="1" customHeight="1" spans="1:20">
      <c r="A748" s="53">
        <v>601</v>
      </c>
      <c r="B748" s="20" t="s">
        <v>1394</v>
      </c>
      <c r="C748" s="20" t="s">
        <v>72</v>
      </c>
      <c r="D748" s="20">
        <v>1</v>
      </c>
      <c r="E748" s="20" t="s">
        <v>1395</v>
      </c>
      <c r="F748" s="27">
        <f t="shared" si="70"/>
        <v>145.61</v>
      </c>
      <c r="G748" s="20">
        <v>0</v>
      </c>
      <c r="H748" s="20">
        <v>145.61</v>
      </c>
      <c r="I748" s="20">
        <v>0</v>
      </c>
      <c r="J748" s="20">
        <v>0</v>
      </c>
      <c r="K748" s="38">
        <v>0</v>
      </c>
      <c r="L748" s="38">
        <v>0</v>
      </c>
      <c r="M748" s="39" t="e">
        <f>#REF!+#REF!+#REF!+#REF!</f>
        <v>#REF!</v>
      </c>
      <c r="N748" s="39"/>
      <c r="O748" s="51"/>
      <c r="P748" s="51"/>
      <c r="Q748" s="51"/>
      <c r="R748" s="51"/>
      <c r="S748" s="51"/>
      <c r="T748" s="51"/>
    </row>
    <row r="749" s="5" customFormat="1" ht="42" hidden="1" customHeight="1" spans="1:20">
      <c r="A749" s="53">
        <v>602</v>
      </c>
      <c r="B749" s="20" t="s">
        <v>1396</v>
      </c>
      <c r="C749" s="20" t="s">
        <v>29</v>
      </c>
      <c r="D749" s="20">
        <v>1</v>
      </c>
      <c r="E749" s="53" t="s">
        <v>1397</v>
      </c>
      <c r="F749" s="27">
        <f t="shared" si="70"/>
        <v>225.03</v>
      </c>
      <c r="G749" s="20">
        <v>0</v>
      </c>
      <c r="H749" s="20">
        <v>0</v>
      </c>
      <c r="I749" s="20">
        <v>225.03</v>
      </c>
      <c r="J749" s="20">
        <v>0</v>
      </c>
      <c r="K749" s="38">
        <v>0</v>
      </c>
      <c r="L749" s="38">
        <v>0</v>
      </c>
      <c r="M749" s="39" t="e">
        <f>#REF!+#REF!+#REF!+#REF!</f>
        <v>#REF!</v>
      </c>
      <c r="N749" s="39"/>
      <c r="O749" s="51"/>
      <c r="P749" s="51"/>
      <c r="Q749" s="51"/>
      <c r="R749" s="51"/>
      <c r="S749" s="51"/>
      <c r="T749" s="51"/>
    </row>
    <row r="750" s="5" customFormat="1" ht="40.5" hidden="1" spans="1:20">
      <c r="A750" s="53">
        <v>603</v>
      </c>
      <c r="B750" s="20" t="s">
        <v>1398</v>
      </c>
      <c r="C750" s="20" t="s">
        <v>29</v>
      </c>
      <c r="D750" s="20">
        <v>1</v>
      </c>
      <c r="E750" s="20" t="s">
        <v>1399</v>
      </c>
      <c r="F750" s="27">
        <f t="shared" si="70"/>
        <v>659.2</v>
      </c>
      <c r="G750" s="20">
        <v>0</v>
      </c>
      <c r="H750" s="20">
        <v>234.79</v>
      </c>
      <c r="I750" s="20">
        <v>143.57</v>
      </c>
      <c r="J750" s="20">
        <v>280.84</v>
      </c>
      <c r="K750" s="38">
        <v>0</v>
      </c>
      <c r="L750" s="38">
        <v>0</v>
      </c>
      <c r="M750" s="39" t="e">
        <f>#REF!+#REF!+#REF!+#REF!</f>
        <v>#REF!</v>
      </c>
      <c r="N750" s="39"/>
      <c r="O750" s="51"/>
      <c r="P750" s="51"/>
      <c r="Q750" s="51"/>
      <c r="R750" s="51"/>
      <c r="S750" s="51"/>
      <c r="T750" s="51"/>
    </row>
    <row r="751" s="5" customFormat="1" ht="40.5" hidden="1" spans="1:20">
      <c r="A751" s="53">
        <v>604</v>
      </c>
      <c r="B751" s="20" t="s">
        <v>1400</v>
      </c>
      <c r="C751" s="20" t="s">
        <v>29</v>
      </c>
      <c r="D751" s="20">
        <v>1</v>
      </c>
      <c r="E751" s="20" t="s">
        <v>1401</v>
      </c>
      <c r="F751" s="27">
        <f t="shared" si="70"/>
        <v>163.1</v>
      </c>
      <c r="G751" s="20">
        <v>0</v>
      </c>
      <c r="H751" s="20">
        <v>0</v>
      </c>
      <c r="I751" s="20">
        <v>54.09</v>
      </c>
      <c r="J751" s="20">
        <v>109.01</v>
      </c>
      <c r="K751" s="38">
        <v>0</v>
      </c>
      <c r="L751" s="38">
        <v>0</v>
      </c>
      <c r="M751" s="39" t="e">
        <f>#REF!+#REF!+#REF!+#REF!</f>
        <v>#REF!</v>
      </c>
      <c r="N751" s="39"/>
      <c r="O751" s="51"/>
      <c r="P751" s="51"/>
      <c r="Q751" s="51"/>
      <c r="R751" s="51"/>
      <c r="S751" s="51"/>
      <c r="T751" s="51"/>
    </row>
    <row r="752" s="5" customFormat="1" ht="60" hidden="1" customHeight="1" spans="1:20">
      <c r="A752" s="53">
        <v>605</v>
      </c>
      <c r="B752" s="20" t="s">
        <v>1402</v>
      </c>
      <c r="C752" s="20" t="s">
        <v>29</v>
      </c>
      <c r="D752" s="20">
        <v>1</v>
      </c>
      <c r="E752" s="20" t="s">
        <v>1403</v>
      </c>
      <c r="F752" s="27">
        <f t="shared" si="70"/>
        <v>638.53</v>
      </c>
      <c r="G752" s="20">
        <v>0</v>
      </c>
      <c r="H752" s="20">
        <v>0</v>
      </c>
      <c r="I752" s="20">
        <v>17.62</v>
      </c>
      <c r="J752" s="20">
        <v>620.91</v>
      </c>
      <c r="K752" s="38">
        <v>0</v>
      </c>
      <c r="L752" s="38">
        <v>0</v>
      </c>
      <c r="M752" s="39" t="e">
        <f>#REF!+#REF!+#REF!+#REF!</f>
        <v>#REF!</v>
      </c>
      <c r="N752" s="39"/>
      <c r="O752" s="51"/>
      <c r="P752" s="51"/>
      <c r="Q752" s="51"/>
      <c r="R752" s="51"/>
      <c r="S752" s="51"/>
      <c r="T752" s="51"/>
    </row>
    <row r="753" s="5" customFormat="1" ht="40.5" hidden="1" spans="1:20">
      <c r="A753" s="53">
        <v>606</v>
      </c>
      <c r="B753" s="20" t="s">
        <v>1404</v>
      </c>
      <c r="C753" s="20" t="s">
        <v>29</v>
      </c>
      <c r="D753" s="20">
        <v>1</v>
      </c>
      <c r="E753" s="20" t="s">
        <v>1405</v>
      </c>
      <c r="F753" s="27">
        <f t="shared" si="70"/>
        <v>144.29</v>
      </c>
      <c r="G753" s="20">
        <v>0</v>
      </c>
      <c r="H753" s="20">
        <v>0</v>
      </c>
      <c r="I753" s="20">
        <v>144.29</v>
      </c>
      <c r="J753" s="20">
        <v>0</v>
      </c>
      <c r="K753" s="38">
        <v>0</v>
      </c>
      <c r="L753" s="38">
        <v>0</v>
      </c>
      <c r="M753" s="39" t="e">
        <f>#REF!+#REF!+#REF!+#REF!</f>
        <v>#REF!</v>
      </c>
      <c r="N753" s="39"/>
      <c r="O753" s="51"/>
      <c r="P753" s="51"/>
      <c r="Q753" s="51"/>
      <c r="R753" s="51"/>
      <c r="S753" s="51"/>
      <c r="T753" s="51"/>
    </row>
    <row r="754" s="6" customFormat="1" ht="40" hidden="1" customHeight="1" spans="1:20">
      <c r="A754" s="53">
        <v>607</v>
      </c>
      <c r="B754" s="20" t="s">
        <v>1406</v>
      </c>
      <c r="C754" s="20" t="s">
        <v>29</v>
      </c>
      <c r="D754" s="20">
        <v>2</v>
      </c>
      <c r="E754" s="20" t="s">
        <v>1407</v>
      </c>
      <c r="F754" s="29">
        <f t="shared" si="70"/>
        <v>305.59</v>
      </c>
      <c r="G754" s="20">
        <v>0</v>
      </c>
      <c r="H754" s="20">
        <v>0</v>
      </c>
      <c r="I754" s="20">
        <v>185.12</v>
      </c>
      <c r="J754" s="20">
        <v>120.47</v>
      </c>
      <c r="K754" s="38">
        <v>0</v>
      </c>
      <c r="L754" s="38">
        <v>0</v>
      </c>
      <c r="M754" s="47" t="e">
        <f>#REF!+#REF!+#REF!+#REF!</f>
        <v>#REF!</v>
      </c>
      <c r="N754" s="47"/>
      <c r="O754" s="51"/>
      <c r="P754" s="51"/>
      <c r="Q754" s="51"/>
      <c r="R754" s="51"/>
      <c r="S754" s="51"/>
      <c r="T754" s="51"/>
    </row>
    <row r="755" s="6" customFormat="1" ht="40" hidden="1" customHeight="1" spans="1:20">
      <c r="A755" s="53"/>
      <c r="B755" s="20"/>
      <c r="C755" s="20"/>
      <c r="D755" s="20"/>
      <c r="E755" s="20" t="s">
        <v>1408</v>
      </c>
      <c r="F755" s="31"/>
      <c r="G755" s="20"/>
      <c r="H755" s="20"/>
      <c r="I755" s="20"/>
      <c r="J755" s="20"/>
      <c r="K755" s="38"/>
      <c r="L755" s="38"/>
      <c r="M755" s="49"/>
      <c r="N755" s="49"/>
      <c r="O755" s="51"/>
      <c r="P755" s="51"/>
      <c r="Q755" s="51"/>
      <c r="R755" s="51"/>
      <c r="S755" s="51"/>
      <c r="T755" s="51"/>
    </row>
    <row r="756" s="5" customFormat="1" ht="40.5" hidden="1" spans="1:20">
      <c r="A756" s="53">
        <v>608</v>
      </c>
      <c r="B756" s="20" t="s">
        <v>1409</v>
      </c>
      <c r="C756" s="20" t="s">
        <v>29</v>
      </c>
      <c r="D756" s="20">
        <v>1</v>
      </c>
      <c r="E756" s="20" t="s">
        <v>1410</v>
      </c>
      <c r="F756" s="27">
        <f t="shared" ref="F756:F769" si="71">G756+H756+I756+J756</f>
        <v>427.35</v>
      </c>
      <c r="G756" s="20">
        <v>0</v>
      </c>
      <c r="H756" s="20">
        <v>0</v>
      </c>
      <c r="I756" s="20">
        <v>5.07</v>
      </c>
      <c r="J756" s="20">
        <v>422.28</v>
      </c>
      <c r="K756" s="38">
        <v>0</v>
      </c>
      <c r="L756" s="38">
        <v>0</v>
      </c>
      <c r="M756" s="39" t="e">
        <f>#REF!+#REF!+#REF!+#REF!</f>
        <v>#REF!</v>
      </c>
      <c r="N756" s="39"/>
      <c r="O756" s="51"/>
      <c r="P756" s="51"/>
      <c r="Q756" s="51"/>
      <c r="R756" s="51"/>
      <c r="S756" s="51"/>
      <c r="T756" s="51"/>
    </row>
    <row r="757" s="5" customFormat="1" ht="54" hidden="1" spans="1:20">
      <c r="A757" s="53">
        <v>609</v>
      </c>
      <c r="B757" s="20" t="s">
        <v>1411</v>
      </c>
      <c r="C757" s="20" t="s">
        <v>29</v>
      </c>
      <c r="D757" s="20">
        <v>1</v>
      </c>
      <c r="E757" s="20" t="s">
        <v>1412</v>
      </c>
      <c r="F757" s="27">
        <f t="shared" si="71"/>
        <v>221.49</v>
      </c>
      <c r="G757" s="20">
        <v>0</v>
      </c>
      <c r="H757" s="20">
        <v>0</v>
      </c>
      <c r="I757" s="20">
        <v>0</v>
      </c>
      <c r="J757" s="20">
        <v>221.49</v>
      </c>
      <c r="K757" s="38">
        <v>0</v>
      </c>
      <c r="L757" s="38">
        <v>0</v>
      </c>
      <c r="M757" s="39" t="e">
        <f>#REF!+#REF!+#REF!+#REF!</f>
        <v>#REF!</v>
      </c>
      <c r="N757" s="39"/>
      <c r="O757" s="51"/>
      <c r="P757" s="51"/>
      <c r="Q757" s="51"/>
      <c r="R757" s="51"/>
      <c r="S757" s="51"/>
      <c r="T757" s="51"/>
    </row>
    <row r="758" s="5" customFormat="1" ht="54" hidden="1" spans="1:20">
      <c r="A758" s="53">
        <v>610</v>
      </c>
      <c r="B758" s="20" t="s">
        <v>1413</v>
      </c>
      <c r="C758" s="20" t="s">
        <v>29</v>
      </c>
      <c r="D758" s="20">
        <v>1</v>
      </c>
      <c r="E758" s="20" t="s">
        <v>1414</v>
      </c>
      <c r="F758" s="27">
        <f t="shared" si="71"/>
        <v>144.76</v>
      </c>
      <c r="G758" s="20">
        <v>0</v>
      </c>
      <c r="H758" s="20">
        <v>0</v>
      </c>
      <c r="I758" s="20">
        <v>144.76</v>
      </c>
      <c r="J758" s="20">
        <v>0</v>
      </c>
      <c r="K758" s="38">
        <v>0</v>
      </c>
      <c r="L758" s="38">
        <v>0</v>
      </c>
      <c r="M758" s="39" t="e">
        <f>#REF!+#REF!+#REF!+#REF!</f>
        <v>#REF!</v>
      </c>
      <c r="N758" s="38" t="s">
        <v>1415</v>
      </c>
      <c r="O758" s="51"/>
      <c r="P758" s="51"/>
      <c r="Q758" s="51"/>
      <c r="R758" s="51"/>
      <c r="S758" s="51"/>
      <c r="T758" s="51"/>
    </row>
    <row r="759" s="5" customFormat="1" ht="54" hidden="1" spans="1:20">
      <c r="A759" s="53">
        <v>611</v>
      </c>
      <c r="B759" s="20" t="s">
        <v>1416</v>
      </c>
      <c r="C759" s="20" t="s">
        <v>29</v>
      </c>
      <c r="D759" s="20">
        <v>1</v>
      </c>
      <c r="E759" s="20" t="s">
        <v>1417</v>
      </c>
      <c r="F759" s="27">
        <f t="shared" si="71"/>
        <v>3300.37</v>
      </c>
      <c r="G759" s="20">
        <v>0</v>
      </c>
      <c r="H759" s="20">
        <v>3127.13</v>
      </c>
      <c r="I759" s="20">
        <v>173.24</v>
      </c>
      <c r="J759" s="20">
        <v>0</v>
      </c>
      <c r="K759" s="38">
        <v>0</v>
      </c>
      <c r="L759" s="38">
        <v>0</v>
      </c>
      <c r="M759" s="39" t="e">
        <f>#REF!+#REF!+#REF!+#REF!</f>
        <v>#REF!</v>
      </c>
      <c r="N759" s="39"/>
      <c r="O759" s="51"/>
      <c r="P759" s="51"/>
      <c r="Q759" s="51"/>
      <c r="R759" s="51"/>
      <c r="S759" s="51"/>
      <c r="T759" s="51"/>
    </row>
    <row r="760" s="5" customFormat="1" ht="54" hidden="1" spans="1:20">
      <c r="A760" s="53">
        <v>612</v>
      </c>
      <c r="B760" s="20" t="s">
        <v>1418</v>
      </c>
      <c r="C760" s="20" t="s">
        <v>72</v>
      </c>
      <c r="D760" s="20">
        <v>1</v>
      </c>
      <c r="E760" s="20" t="s">
        <v>1419</v>
      </c>
      <c r="F760" s="27">
        <f t="shared" si="71"/>
        <v>458.33</v>
      </c>
      <c r="G760" s="20">
        <v>0</v>
      </c>
      <c r="H760" s="20">
        <v>451.97</v>
      </c>
      <c r="I760" s="20">
        <v>6.36</v>
      </c>
      <c r="J760" s="20">
        <v>0</v>
      </c>
      <c r="K760" s="38">
        <v>0</v>
      </c>
      <c r="L760" s="38">
        <v>0</v>
      </c>
      <c r="M760" s="39" t="e">
        <f>#REF!+#REF!+#REF!+#REF!</f>
        <v>#REF!</v>
      </c>
      <c r="N760" s="39"/>
      <c r="O760" s="51"/>
      <c r="P760" s="51"/>
      <c r="Q760" s="51"/>
      <c r="R760" s="51"/>
      <c r="S760" s="51"/>
      <c r="T760" s="51"/>
    </row>
    <row r="761" s="5" customFormat="1" ht="54" hidden="1" spans="1:20">
      <c r="A761" s="53">
        <v>613</v>
      </c>
      <c r="B761" s="20" t="s">
        <v>1420</v>
      </c>
      <c r="C761" s="20" t="s">
        <v>72</v>
      </c>
      <c r="D761" s="20">
        <v>1</v>
      </c>
      <c r="E761" s="20" t="s">
        <v>1421</v>
      </c>
      <c r="F761" s="27">
        <f t="shared" si="71"/>
        <v>922.79</v>
      </c>
      <c r="G761" s="20">
        <v>0</v>
      </c>
      <c r="H761" s="20">
        <v>894.66</v>
      </c>
      <c r="I761" s="20">
        <v>28.13</v>
      </c>
      <c r="J761" s="20">
        <v>0</v>
      </c>
      <c r="K761" s="38">
        <v>0</v>
      </c>
      <c r="L761" s="38">
        <v>0</v>
      </c>
      <c r="M761" s="39" t="e">
        <f>#REF!+#REF!+#REF!+#REF!</f>
        <v>#REF!</v>
      </c>
      <c r="N761" s="39"/>
      <c r="O761" s="51"/>
      <c r="P761" s="51"/>
      <c r="Q761" s="51"/>
      <c r="R761" s="51"/>
      <c r="S761" s="51"/>
      <c r="T761" s="51"/>
    </row>
    <row r="762" s="5" customFormat="1" ht="39" hidden="1" customHeight="1" spans="1:20">
      <c r="A762" s="53">
        <v>614</v>
      </c>
      <c r="B762" s="20" t="s">
        <v>1422</v>
      </c>
      <c r="C762" s="20" t="s">
        <v>29</v>
      </c>
      <c r="D762" s="20">
        <v>1</v>
      </c>
      <c r="E762" s="20" t="s">
        <v>1423</v>
      </c>
      <c r="F762" s="27">
        <f t="shared" si="71"/>
        <v>552.9</v>
      </c>
      <c r="G762" s="20">
        <v>0</v>
      </c>
      <c r="H762" s="20">
        <v>0</v>
      </c>
      <c r="I762" s="20">
        <v>68.45</v>
      </c>
      <c r="J762" s="20">
        <v>484.45</v>
      </c>
      <c r="K762" s="38">
        <v>0</v>
      </c>
      <c r="L762" s="38">
        <v>0</v>
      </c>
      <c r="M762" s="39" t="e">
        <f>#REF!+#REF!+#REF!+#REF!</f>
        <v>#REF!</v>
      </c>
      <c r="N762" s="39"/>
      <c r="O762" s="51"/>
      <c r="P762" s="51"/>
      <c r="Q762" s="51"/>
      <c r="R762" s="51"/>
      <c r="S762" s="51"/>
      <c r="T762" s="51"/>
    </row>
    <row r="763" s="5" customFormat="1" ht="35" hidden="1" customHeight="1" spans="1:20">
      <c r="A763" s="53">
        <v>615</v>
      </c>
      <c r="B763" s="20" t="s">
        <v>1424</v>
      </c>
      <c r="C763" s="20" t="s">
        <v>29</v>
      </c>
      <c r="D763" s="20">
        <v>1</v>
      </c>
      <c r="E763" s="20" t="s">
        <v>1425</v>
      </c>
      <c r="F763" s="27">
        <f t="shared" si="71"/>
        <v>259.26</v>
      </c>
      <c r="G763" s="20">
        <v>0</v>
      </c>
      <c r="H763" s="20">
        <v>0</v>
      </c>
      <c r="I763" s="20">
        <v>33.2</v>
      </c>
      <c r="J763" s="20">
        <v>226.06</v>
      </c>
      <c r="K763" s="38">
        <v>0</v>
      </c>
      <c r="L763" s="38">
        <v>0</v>
      </c>
      <c r="M763" s="39" t="e">
        <f>#REF!+#REF!+#REF!+#REF!</f>
        <v>#REF!</v>
      </c>
      <c r="N763" s="39"/>
      <c r="O763" s="51"/>
      <c r="P763" s="51"/>
      <c r="Q763" s="51"/>
      <c r="R763" s="51"/>
      <c r="S763" s="51"/>
      <c r="T763" s="51"/>
    </row>
    <row r="764" s="5" customFormat="1" ht="40.5" hidden="1" spans="1:20">
      <c r="A764" s="53">
        <v>616</v>
      </c>
      <c r="B764" s="20" t="s">
        <v>1426</v>
      </c>
      <c r="C764" s="20" t="s">
        <v>29</v>
      </c>
      <c r="D764" s="20">
        <v>1</v>
      </c>
      <c r="E764" s="20" t="s">
        <v>1427</v>
      </c>
      <c r="F764" s="27">
        <f t="shared" si="71"/>
        <v>1356.34</v>
      </c>
      <c r="G764" s="20">
        <v>0</v>
      </c>
      <c r="H764" s="20">
        <v>812.29</v>
      </c>
      <c r="I764" s="20">
        <v>544.05</v>
      </c>
      <c r="J764" s="20">
        <v>0</v>
      </c>
      <c r="K764" s="38">
        <v>0</v>
      </c>
      <c r="L764" s="38">
        <v>0</v>
      </c>
      <c r="M764" s="39" t="e">
        <f>#REF!+#REF!+#REF!+#REF!</f>
        <v>#REF!</v>
      </c>
      <c r="N764" s="39"/>
      <c r="O764" s="51"/>
      <c r="P764" s="51"/>
      <c r="Q764" s="51"/>
      <c r="R764" s="51"/>
      <c r="S764" s="51"/>
      <c r="T764" s="51"/>
    </row>
    <row r="765" s="5" customFormat="1" ht="54" hidden="1" spans="1:20">
      <c r="A765" s="53">
        <v>617</v>
      </c>
      <c r="B765" s="20" t="s">
        <v>1428</v>
      </c>
      <c r="C765" s="20" t="s">
        <v>29</v>
      </c>
      <c r="D765" s="20">
        <v>1</v>
      </c>
      <c r="E765" s="20" t="s">
        <v>1429</v>
      </c>
      <c r="F765" s="27">
        <f t="shared" si="71"/>
        <v>562.41</v>
      </c>
      <c r="G765" s="20">
        <v>0</v>
      </c>
      <c r="H765" s="20">
        <v>537.81</v>
      </c>
      <c r="I765" s="20">
        <v>24.6</v>
      </c>
      <c r="J765" s="20">
        <v>0</v>
      </c>
      <c r="K765" s="38">
        <v>0</v>
      </c>
      <c r="L765" s="38">
        <v>0</v>
      </c>
      <c r="M765" s="39" t="e">
        <f>#REF!+#REF!+#REF!+#REF!</f>
        <v>#REF!</v>
      </c>
      <c r="N765" s="39"/>
      <c r="O765" s="51"/>
      <c r="P765" s="51"/>
      <c r="Q765" s="51"/>
      <c r="R765" s="51"/>
      <c r="S765" s="51"/>
      <c r="T765" s="51"/>
    </row>
    <row r="766" s="5" customFormat="1" ht="40.5" hidden="1" spans="1:20">
      <c r="A766" s="53">
        <v>618</v>
      </c>
      <c r="B766" s="20" t="s">
        <v>1430</v>
      </c>
      <c r="C766" s="20" t="s">
        <v>72</v>
      </c>
      <c r="D766" s="20">
        <v>1</v>
      </c>
      <c r="E766" s="20" t="s">
        <v>1431</v>
      </c>
      <c r="F766" s="27">
        <f t="shared" si="71"/>
        <v>129</v>
      </c>
      <c r="G766" s="20">
        <v>0</v>
      </c>
      <c r="H766" s="20">
        <v>19.98</v>
      </c>
      <c r="I766" s="20">
        <v>109.02</v>
      </c>
      <c r="J766" s="53">
        <v>0</v>
      </c>
      <c r="K766" s="38">
        <v>0</v>
      </c>
      <c r="L766" s="38">
        <v>0</v>
      </c>
      <c r="M766" s="39" t="e">
        <f>#REF!+#REF!+#REF!+#REF!</f>
        <v>#REF!</v>
      </c>
      <c r="N766" s="39"/>
      <c r="O766" s="51"/>
      <c r="P766" s="51"/>
      <c r="Q766" s="51"/>
      <c r="R766" s="51"/>
      <c r="S766" s="51"/>
      <c r="T766" s="51"/>
    </row>
    <row r="767" s="5" customFormat="1" ht="40.5" hidden="1" spans="1:20">
      <c r="A767" s="53">
        <v>619</v>
      </c>
      <c r="B767" s="20" t="s">
        <v>1432</v>
      </c>
      <c r="C767" s="20" t="s">
        <v>72</v>
      </c>
      <c r="D767" s="20">
        <v>1</v>
      </c>
      <c r="E767" s="20" t="s">
        <v>1433</v>
      </c>
      <c r="F767" s="27">
        <f t="shared" si="71"/>
        <v>273.87</v>
      </c>
      <c r="G767" s="20">
        <v>0</v>
      </c>
      <c r="H767" s="20">
        <v>272.59</v>
      </c>
      <c r="I767" s="20">
        <v>1.28</v>
      </c>
      <c r="J767" s="20">
        <v>0</v>
      </c>
      <c r="K767" s="38">
        <v>0</v>
      </c>
      <c r="L767" s="38">
        <v>0</v>
      </c>
      <c r="M767" s="39" t="e">
        <f>#REF!+#REF!+#REF!+#REF!</f>
        <v>#REF!</v>
      </c>
      <c r="N767" s="39"/>
      <c r="O767" s="51"/>
      <c r="P767" s="51"/>
      <c r="Q767" s="51"/>
      <c r="R767" s="51"/>
      <c r="S767" s="51"/>
      <c r="T767" s="51"/>
    </row>
    <row r="768" s="5" customFormat="1" ht="40.5" hidden="1" spans="1:20">
      <c r="A768" s="53">
        <v>620</v>
      </c>
      <c r="B768" s="20" t="s">
        <v>1434</v>
      </c>
      <c r="C768" s="20" t="s">
        <v>72</v>
      </c>
      <c r="D768" s="20">
        <v>1</v>
      </c>
      <c r="E768" s="20" t="s">
        <v>1435</v>
      </c>
      <c r="F768" s="27">
        <f t="shared" si="71"/>
        <v>4053.26</v>
      </c>
      <c r="G768" s="20">
        <v>3280</v>
      </c>
      <c r="H768" s="20">
        <v>758.41</v>
      </c>
      <c r="I768" s="20">
        <v>14.85</v>
      </c>
      <c r="J768" s="20">
        <v>0</v>
      </c>
      <c r="K768" s="38">
        <v>0</v>
      </c>
      <c r="L768" s="38">
        <v>0</v>
      </c>
      <c r="M768" s="39" t="e">
        <f>#REF!+#REF!+#REF!+#REF!</f>
        <v>#REF!</v>
      </c>
      <c r="N768" s="39"/>
      <c r="O768" s="51"/>
      <c r="P768" s="51"/>
      <c r="Q768" s="51"/>
      <c r="R768" s="51"/>
      <c r="S768" s="51"/>
      <c r="T768" s="51"/>
    </row>
    <row r="769" s="6" customFormat="1" ht="40" hidden="1" customHeight="1" spans="1:20">
      <c r="A769" s="53">
        <v>621</v>
      </c>
      <c r="B769" s="20" t="s">
        <v>1436</v>
      </c>
      <c r="C769" s="20" t="s">
        <v>29</v>
      </c>
      <c r="D769" s="20">
        <v>2</v>
      </c>
      <c r="E769" s="20" t="s">
        <v>1437</v>
      </c>
      <c r="F769" s="29">
        <f t="shared" si="71"/>
        <v>1567.09</v>
      </c>
      <c r="G769" s="20">
        <v>0</v>
      </c>
      <c r="H769" s="20">
        <v>0</v>
      </c>
      <c r="I769" s="20">
        <v>0</v>
      </c>
      <c r="J769" s="20">
        <v>1567.09</v>
      </c>
      <c r="K769" s="38">
        <v>0</v>
      </c>
      <c r="L769" s="38">
        <v>0</v>
      </c>
      <c r="M769" s="47" t="e">
        <f>#REF!+#REF!+#REF!+#REF!</f>
        <v>#REF!</v>
      </c>
      <c r="N769" s="47"/>
      <c r="O769" s="51"/>
      <c r="P769" s="51"/>
      <c r="Q769" s="51"/>
      <c r="R769" s="51"/>
      <c r="S769" s="51"/>
      <c r="T769" s="51"/>
    </row>
    <row r="770" s="6" customFormat="1" ht="40" hidden="1" customHeight="1" spans="1:20">
      <c r="A770" s="53"/>
      <c r="B770" s="20"/>
      <c r="C770" s="20"/>
      <c r="D770" s="20"/>
      <c r="E770" s="20" t="s">
        <v>1438</v>
      </c>
      <c r="F770" s="31"/>
      <c r="G770" s="20"/>
      <c r="H770" s="20"/>
      <c r="I770" s="20"/>
      <c r="J770" s="20"/>
      <c r="K770" s="38"/>
      <c r="L770" s="38"/>
      <c r="M770" s="49"/>
      <c r="N770" s="49"/>
      <c r="O770" s="51"/>
      <c r="P770" s="51"/>
      <c r="Q770" s="51"/>
      <c r="R770" s="51"/>
      <c r="S770" s="51"/>
      <c r="T770" s="51"/>
    </row>
    <row r="771" s="5" customFormat="1" ht="40.5" hidden="1" spans="1:20">
      <c r="A771" s="53">
        <v>622</v>
      </c>
      <c r="B771" s="20" t="s">
        <v>1439</v>
      </c>
      <c r="C771" s="20" t="s">
        <v>72</v>
      </c>
      <c r="D771" s="20">
        <v>1</v>
      </c>
      <c r="E771" s="20" t="s">
        <v>1440</v>
      </c>
      <c r="F771" s="27">
        <f t="shared" ref="F771:F783" si="72">G771+H771+I771+J771</f>
        <v>455.28</v>
      </c>
      <c r="G771" s="20">
        <v>0</v>
      </c>
      <c r="H771" s="20">
        <v>420</v>
      </c>
      <c r="I771" s="20">
        <v>1.41</v>
      </c>
      <c r="J771" s="20">
        <v>33.87</v>
      </c>
      <c r="K771" s="38">
        <v>0</v>
      </c>
      <c r="L771" s="38">
        <v>0</v>
      </c>
      <c r="M771" s="39" t="e">
        <f>#REF!+#REF!+#REF!+#REF!</f>
        <v>#REF!</v>
      </c>
      <c r="N771" s="39"/>
      <c r="O771" s="51"/>
      <c r="P771" s="51"/>
      <c r="Q771" s="51"/>
      <c r="R771" s="51"/>
      <c r="S771" s="51"/>
      <c r="T771" s="51"/>
    </row>
    <row r="772" s="5" customFormat="1" ht="54" hidden="1" spans="1:20">
      <c r="A772" s="53">
        <v>623</v>
      </c>
      <c r="B772" s="20" t="s">
        <v>1441</v>
      </c>
      <c r="C772" s="20" t="s">
        <v>29</v>
      </c>
      <c r="D772" s="20">
        <v>1</v>
      </c>
      <c r="E772" s="20" t="s">
        <v>1442</v>
      </c>
      <c r="F772" s="27">
        <f t="shared" si="72"/>
        <v>143.63</v>
      </c>
      <c r="G772" s="20">
        <v>0</v>
      </c>
      <c r="H772" s="20">
        <v>0</v>
      </c>
      <c r="I772" s="20">
        <v>143.63</v>
      </c>
      <c r="J772" s="20">
        <v>0</v>
      </c>
      <c r="K772" s="38">
        <v>0</v>
      </c>
      <c r="L772" s="38">
        <v>0</v>
      </c>
      <c r="M772" s="39" t="e">
        <f>#REF!+#REF!+#REF!+#REF!</f>
        <v>#REF!</v>
      </c>
      <c r="N772" s="39"/>
      <c r="O772" s="51"/>
      <c r="P772" s="51"/>
      <c r="Q772" s="51"/>
      <c r="R772" s="51"/>
      <c r="S772" s="51"/>
      <c r="T772" s="51"/>
    </row>
    <row r="773" s="5" customFormat="1" ht="54" hidden="1" spans="1:20">
      <c r="A773" s="53">
        <v>624</v>
      </c>
      <c r="B773" s="20" t="s">
        <v>1443</v>
      </c>
      <c r="C773" s="20" t="s">
        <v>29</v>
      </c>
      <c r="D773" s="20">
        <v>1</v>
      </c>
      <c r="E773" s="20" t="s">
        <v>1444</v>
      </c>
      <c r="F773" s="27">
        <f t="shared" si="72"/>
        <v>153.21</v>
      </c>
      <c r="G773" s="20">
        <v>0</v>
      </c>
      <c r="H773" s="20">
        <v>0</v>
      </c>
      <c r="I773" s="20">
        <v>0</v>
      </c>
      <c r="J773" s="20">
        <v>153.21</v>
      </c>
      <c r="K773" s="38">
        <v>0</v>
      </c>
      <c r="L773" s="38">
        <v>0</v>
      </c>
      <c r="M773" s="39" t="e">
        <f>#REF!+#REF!+#REF!+#REF!</f>
        <v>#REF!</v>
      </c>
      <c r="N773" s="39"/>
      <c r="O773" s="51"/>
      <c r="P773" s="51"/>
      <c r="Q773" s="51"/>
      <c r="R773" s="51"/>
      <c r="S773" s="51"/>
      <c r="T773" s="51"/>
    </row>
    <row r="774" s="5" customFormat="1" ht="40.5" hidden="1" spans="1:20">
      <c r="A774" s="53">
        <v>625</v>
      </c>
      <c r="B774" s="20" t="s">
        <v>1445</v>
      </c>
      <c r="C774" s="20" t="s">
        <v>29</v>
      </c>
      <c r="D774" s="20">
        <v>1</v>
      </c>
      <c r="E774" s="20" t="s">
        <v>1446</v>
      </c>
      <c r="F774" s="27">
        <f t="shared" si="72"/>
        <v>283.02</v>
      </c>
      <c r="G774" s="20">
        <v>0</v>
      </c>
      <c r="H774" s="20">
        <v>0</v>
      </c>
      <c r="I774" s="20">
        <v>5.99000000000001</v>
      </c>
      <c r="J774" s="20">
        <v>277.03</v>
      </c>
      <c r="K774" s="38">
        <v>0</v>
      </c>
      <c r="L774" s="38">
        <v>0</v>
      </c>
      <c r="M774" s="39" t="e">
        <f>#REF!+#REF!+#REF!+#REF!</f>
        <v>#REF!</v>
      </c>
      <c r="N774" s="39"/>
      <c r="O774" s="51"/>
      <c r="P774" s="51"/>
      <c r="Q774" s="51"/>
      <c r="R774" s="51"/>
      <c r="S774" s="51"/>
      <c r="T774" s="51"/>
    </row>
    <row r="775" s="5" customFormat="1" ht="35" hidden="1" customHeight="1" spans="1:20">
      <c r="A775" s="53">
        <v>626</v>
      </c>
      <c r="B775" s="20" t="s">
        <v>1447</v>
      </c>
      <c r="C775" s="20" t="s">
        <v>29</v>
      </c>
      <c r="D775" s="20">
        <v>1</v>
      </c>
      <c r="E775" s="20" t="s">
        <v>1448</v>
      </c>
      <c r="F775" s="27">
        <f t="shared" si="72"/>
        <v>475.54</v>
      </c>
      <c r="G775" s="20">
        <v>0</v>
      </c>
      <c r="H775" s="20">
        <v>0</v>
      </c>
      <c r="I775" s="20">
        <v>116.13</v>
      </c>
      <c r="J775" s="20">
        <v>359.41</v>
      </c>
      <c r="K775" s="38">
        <v>0</v>
      </c>
      <c r="L775" s="38">
        <v>0</v>
      </c>
      <c r="M775" s="39" t="e">
        <f>#REF!+#REF!+#REF!+#REF!</f>
        <v>#REF!</v>
      </c>
      <c r="N775" s="39"/>
      <c r="O775" s="51"/>
      <c r="P775" s="51"/>
      <c r="Q775" s="51"/>
      <c r="R775" s="51"/>
      <c r="S775" s="51"/>
      <c r="T775" s="51"/>
    </row>
    <row r="776" s="5" customFormat="1" ht="40.5" hidden="1" spans="1:20">
      <c r="A776" s="53">
        <v>627</v>
      </c>
      <c r="B776" s="20" t="s">
        <v>1449</v>
      </c>
      <c r="C776" s="20" t="s">
        <v>29</v>
      </c>
      <c r="D776" s="20">
        <v>1</v>
      </c>
      <c r="E776" s="20" t="s">
        <v>1450</v>
      </c>
      <c r="F776" s="27">
        <f t="shared" si="72"/>
        <v>114.89</v>
      </c>
      <c r="G776" s="20">
        <v>0</v>
      </c>
      <c r="H776" s="20">
        <v>0</v>
      </c>
      <c r="I776" s="20">
        <v>47.01</v>
      </c>
      <c r="J776" s="20">
        <v>67.88</v>
      </c>
      <c r="K776" s="38">
        <v>0</v>
      </c>
      <c r="L776" s="38">
        <v>0</v>
      </c>
      <c r="M776" s="39" t="e">
        <f>#REF!+#REF!+#REF!+#REF!</f>
        <v>#REF!</v>
      </c>
      <c r="N776" s="39"/>
      <c r="O776" s="51"/>
      <c r="P776" s="51"/>
      <c r="Q776" s="51"/>
      <c r="R776" s="51"/>
      <c r="S776" s="51"/>
      <c r="T776" s="51"/>
    </row>
    <row r="777" s="5" customFormat="1" ht="40.5" hidden="1" spans="1:20">
      <c r="A777" s="53">
        <v>628</v>
      </c>
      <c r="B777" s="20" t="s">
        <v>1451</v>
      </c>
      <c r="C777" s="20" t="s">
        <v>72</v>
      </c>
      <c r="D777" s="20">
        <v>1</v>
      </c>
      <c r="E777" s="20" t="s">
        <v>1452</v>
      </c>
      <c r="F777" s="27">
        <f t="shared" si="72"/>
        <v>105.76</v>
      </c>
      <c r="G777" s="20">
        <v>0</v>
      </c>
      <c r="H777" s="20">
        <v>0</v>
      </c>
      <c r="I777" s="20">
        <v>0</v>
      </c>
      <c r="J777" s="20">
        <v>105.76</v>
      </c>
      <c r="K777" s="38">
        <v>0</v>
      </c>
      <c r="L777" s="38">
        <v>0</v>
      </c>
      <c r="M777" s="39" t="e">
        <f>#REF!+#REF!+#REF!+#REF!</f>
        <v>#REF!</v>
      </c>
      <c r="N777" s="39"/>
      <c r="O777" s="51"/>
      <c r="P777" s="51"/>
      <c r="Q777" s="51"/>
      <c r="R777" s="51"/>
      <c r="S777" s="51"/>
      <c r="T777" s="51"/>
    </row>
    <row r="778" s="5" customFormat="1" ht="54" hidden="1" spans="1:20">
      <c r="A778" s="53">
        <v>629</v>
      </c>
      <c r="B778" s="20" t="s">
        <v>1453</v>
      </c>
      <c r="C778" s="20" t="s">
        <v>72</v>
      </c>
      <c r="D778" s="20">
        <v>1</v>
      </c>
      <c r="E778" s="20" t="s">
        <v>1454</v>
      </c>
      <c r="F778" s="27">
        <f t="shared" si="72"/>
        <v>281.52</v>
      </c>
      <c r="G778" s="20">
        <v>0</v>
      </c>
      <c r="H778" s="20">
        <v>149.8</v>
      </c>
      <c r="I778" s="20">
        <v>12.26</v>
      </c>
      <c r="J778" s="20">
        <v>119.46</v>
      </c>
      <c r="K778" s="38">
        <v>0</v>
      </c>
      <c r="L778" s="38">
        <v>0</v>
      </c>
      <c r="M778" s="39" t="e">
        <f>#REF!+#REF!+#REF!+#REF!</f>
        <v>#REF!</v>
      </c>
      <c r="N778" s="39"/>
      <c r="O778" s="51"/>
      <c r="P778" s="51"/>
      <c r="Q778" s="51"/>
      <c r="R778" s="51"/>
      <c r="S778" s="51"/>
      <c r="T778" s="51"/>
    </row>
    <row r="779" s="5" customFormat="1" ht="40.5" hidden="1" spans="1:20">
      <c r="A779" s="53">
        <v>630</v>
      </c>
      <c r="B779" s="20" t="s">
        <v>1455</v>
      </c>
      <c r="C779" s="20" t="s">
        <v>72</v>
      </c>
      <c r="D779" s="20">
        <v>1</v>
      </c>
      <c r="E779" s="20" t="s">
        <v>1456</v>
      </c>
      <c r="F779" s="27">
        <f t="shared" si="72"/>
        <v>413.6</v>
      </c>
      <c r="G779" s="20">
        <v>0</v>
      </c>
      <c r="H779" s="59">
        <v>42</v>
      </c>
      <c r="I779" s="20">
        <v>18.08</v>
      </c>
      <c r="J779" s="20">
        <v>353.52</v>
      </c>
      <c r="K779" s="38">
        <v>0</v>
      </c>
      <c r="L779" s="38">
        <v>0</v>
      </c>
      <c r="M779" s="39" t="e">
        <f>#REF!+#REF!+#REF!+#REF!</f>
        <v>#REF!</v>
      </c>
      <c r="N779" s="39"/>
      <c r="O779" s="51"/>
      <c r="P779" s="51"/>
      <c r="Q779" s="51"/>
      <c r="R779" s="51"/>
      <c r="S779" s="51"/>
      <c r="T779" s="51"/>
    </row>
    <row r="780" s="5" customFormat="1" ht="42" hidden="1" customHeight="1" spans="1:20">
      <c r="A780" s="53">
        <v>631</v>
      </c>
      <c r="B780" s="20" t="s">
        <v>1457</v>
      </c>
      <c r="C780" s="20" t="s">
        <v>72</v>
      </c>
      <c r="D780" s="20">
        <v>1</v>
      </c>
      <c r="E780" s="20" t="s">
        <v>1458</v>
      </c>
      <c r="F780" s="27">
        <f t="shared" si="72"/>
        <v>233.16</v>
      </c>
      <c r="G780" s="20">
        <v>0</v>
      </c>
      <c r="H780" s="20">
        <v>229.35</v>
      </c>
      <c r="I780" s="20">
        <v>3.81</v>
      </c>
      <c r="J780" s="20">
        <v>0</v>
      </c>
      <c r="K780" s="38">
        <v>0</v>
      </c>
      <c r="L780" s="38">
        <v>0</v>
      </c>
      <c r="M780" s="39" t="e">
        <f>#REF!+#REF!+#REF!+#REF!</f>
        <v>#REF!</v>
      </c>
      <c r="N780" s="39"/>
      <c r="O780" s="51"/>
      <c r="P780" s="51"/>
      <c r="Q780" s="51"/>
      <c r="R780" s="51"/>
      <c r="S780" s="51"/>
      <c r="T780" s="51"/>
    </row>
    <row r="781" s="5" customFormat="1" ht="40.5" hidden="1" spans="1:20">
      <c r="A781" s="53">
        <v>632</v>
      </c>
      <c r="B781" s="20" t="s">
        <v>1459</v>
      </c>
      <c r="C781" s="20" t="s">
        <v>29</v>
      </c>
      <c r="D781" s="20">
        <v>1</v>
      </c>
      <c r="E781" s="20" t="s">
        <v>1460</v>
      </c>
      <c r="F781" s="27">
        <f t="shared" si="72"/>
        <v>13356.27</v>
      </c>
      <c r="G781" s="20">
        <v>0</v>
      </c>
      <c r="H781" s="20">
        <v>3928.1</v>
      </c>
      <c r="I781" s="20">
        <f>0+27.29</f>
        <v>27.29</v>
      </c>
      <c r="J781" s="20">
        <f>9428.17-27.29</f>
        <v>9400.88</v>
      </c>
      <c r="K781" s="38">
        <v>0</v>
      </c>
      <c r="L781" s="38">
        <v>0</v>
      </c>
      <c r="M781" s="39" t="e">
        <f>#REF!+#REF!+#REF!+#REF!</f>
        <v>#REF!</v>
      </c>
      <c r="N781" s="38" t="s">
        <v>1461</v>
      </c>
      <c r="O781" s="51"/>
      <c r="P781" s="51"/>
      <c r="Q781" s="51"/>
      <c r="R781" s="51"/>
      <c r="S781" s="51"/>
      <c r="T781" s="51"/>
    </row>
    <row r="782" s="5" customFormat="1" ht="54" hidden="1" spans="1:20">
      <c r="A782" s="53">
        <v>633</v>
      </c>
      <c r="B782" s="20" t="s">
        <v>1462</v>
      </c>
      <c r="C782" s="20" t="s">
        <v>29</v>
      </c>
      <c r="D782" s="20">
        <v>1</v>
      </c>
      <c r="E782" s="20" t="s">
        <v>1463</v>
      </c>
      <c r="F782" s="27">
        <f t="shared" si="72"/>
        <v>144.1</v>
      </c>
      <c r="G782" s="20">
        <v>0</v>
      </c>
      <c r="H782" s="20">
        <v>0</v>
      </c>
      <c r="I782" s="20">
        <v>26.87</v>
      </c>
      <c r="J782" s="20">
        <v>117.23</v>
      </c>
      <c r="K782" s="38">
        <v>0</v>
      </c>
      <c r="L782" s="38">
        <v>0</v>
      </c>
      <c r="M782" s="39" t="e">
        <f>#REF!+#REF!+#REF!+#REF!</f>
        <v>#REF!</v>
      </c>
      <c r="N782" s="39"/>
      <c r="O782" s="51"/>
      <c r="P782" s="51"/>
      <c r="Q782" s="51"/>
      <c r="R782" s="51"/>
      <c r="S782" s="51"/>
      <c r="T782" s="51"/>
    </row>
    <row r="783" s="6" customFormat="1" ht="40" hidden="1" customHeight="1" spans="1:20">
      <c r="A783" s="53">
        <v>634</v>
      </c>
      <c r="B783" s="20" t="s">
        <v>1464</v>
      </c>
      <c r="C783" s="20" t="s">
        <v>72</v>
      </c>
      <c r="D783" s="20">
        <v>2</v>
      </c>
      <c r="E783" s="20" t="s">
        <v>1465</v>
      </c>
      <c r="F783" s="29">
        <f t="shared" si="72"/>
        <v>16587.19</v>
      </c>
      <c r="G783" s="20">
        <v>0</v>
      </c>
      <c r="H783" s="20">
        <v>15380.62</v>
      </c>
      <c r="I783" s="20">
        <v>136.16</v>
      </c>
      <c r="J783" s="20">
        <v>1070.41</v>
      </c>
      <c r="K783" s="38">
        <v>0</v>
      </c>
      <c r="L783" s="38">
        <v>0</v>
      </c>
      <c r="M783" s="47" t="e">
        <f>#REF!+#REF!+#REF!+#REF!</f>
        <v>#REF!</v>
      </c>
      <c r="N783" s="47"/>
      <c r="O783" s="51"/>
      <c r="P783" s="51"/>
      <c r="Q783" s="51"/>
      <c r="R783" s="51"/>
      <c r="S783" s="51"/>
      <c r="T783" s="51"/>
    </row>
    <row r="784" s="6" customFormat="1" ht="40" hidden="1" customHeight="1" spans="1:20">
      <c r="A784" s="53"/>
      <c r="B784" s="20"/>
      <c r="C784" s="20"/>
      <c r="D784" s="20"/>
      <c r="E784" s="20" t="s">
        <v>1466</v>
      </c>
      <c r="F784" s="31"/>
      <c r="G784" s="20"/>
      <c r="H784" s="20"/>
      <c r="I784" s="20"/>
      <c r="J784" s="20"/>
      <c r="K784" s="38"/>
      <c r="L784" s="38"/>
      <c r="M784" s="49"/>
      <c r="N784" s="49"/>
      <c r="O784" s="51"/>
      <c r="P784" s="51"/>
      <c r="Q784" s="51"/>
      <c r="R784" s="51"/>
      <c r="S784" s="51"/>
      <c r="T784" s="51"/>
    </row>
    <row r="785" s="5" customFormat="1" ht="54" hidden="1" spans="1:20">
      <c r="A785" s="53">
        <v>635</v>
      </c>
      <c r="B785" s="20" t="s">
        <v>1467</v>
      </c>
      <c r="C785" s="20" t="s">
        <v>29</v>
      </c>
      <c r="D785" s="20">
        <v>1</v>
      </c>
      <c r="E785" s="20" t="s">
        <v>1468</v>
      </c>
      <c r="F785" s="27">
        <f t="shared" ref="F785:F787" si="73">G785+H785+I785+J785</f>
        <v>281.16</v>
      </c>
      <c r="G785" s="59">
        <v>0</v>
      </c>
      <c r="H785" s="59">
        <v>0</v>
      </c>
      <c r="I785" s="59">
        <v>281.16</v>
      </c>
      <c r="J785" s="59">
        <v>0</v>
      </c>
      <c r="K785" s="38">
        <v>0</v>
      </c>
      <c r="L785" s="38">
        <v>0</v>
      </c>
      <c r="M785" s="39" t="e">
        <f>#REF!+#REF!+#REF!+#REF!</f>
        <v>#REF!</v>
      </c>
      <c r="N785" s="39"/>
      <c r="O785" s="51"/>
      <c r="P785" s="51"/>
      <c r="Q785" s="51"/>
      <c r="R785" s="51"/>
      <c r="S785" s="51"/>
      <c r="T785" s="51"/>
    </row>
    <row r="786" s="5" customFormat="1" ht="40.5" hidden="1" spans="1:20">
      <c r="A786" s="53">
        <v>636</v>
      </c>
      <c r="B786" s="20" t="s">
        <v>1469</v>
      </c>
      <c r="C786" s="20" t="s">
        <v>72</v>
      </c>
      <c r="D786" s="20">
        <v>1</v>
      </c>
      <c r="E786" s="20" t="s">
        <v>1470</v>
      </c>
      <c r="F786" s="27">
        <f t="shared" si="73"/>
        <v>1174.84</v>
      </c>
      <c r="G786" s="20">
        <v>0</v>
      </c>
      <c r="H786" s="20">
        <v>1174.84</v>
      </c>
      <c r="I786" s="20">
        <v>0</v>
      </c>
      <c r="J786" s="20">
        <v>0</v>
      </c>
      <c r="K786" s="38">
        <v>0</v>
      </c>
      <c r="L786" s="38">
        <v>0</v>
      </c>
      <c r="M786" s="39" t="e">
        <f>#REF!+#REF!+#REF!+#REF!</f>
        <v>#REF!</v>
      </c>
      <c r="N786" s="39"/>
      <c r="O786" s="51"/>
      <c r="P786" s="51"/>
      <c r="Q786" s="51"/>
      <c r="R786" s="51"/>
      <c r="S786" s="51"/>
      <c r="T786" s="51"/>
    </row>
    <row r="787" s="6" customFormat="1" ht="40" hidden="1" customHeight="1" spans="1:20">
      <c r="A787" s="53">
        <v>637</v>
      </c>
      <c r="B787" s="20" t="s">
        <v>1471</v>
      </c>
      <c r="C787" s="20" t="s">
        <v>29</v>
      </c>
      <c r="D787" s="20">
        <v>2</v>
      </c>
      <c r="E787" s="20" t="s">
        <v>1472</v>
      </c>
      <c r="F787" s="29">
        <f t="shared" si="73"/>
        <v>643.69</v>
      </c>
      <c r="G787" s="20">
        <v>0</v>
      </c>
      <c r="H787" s="20">
        <v>0</v>
      </c>
      <c r="I787" s="20">
        <v>0</v>
      </c>
      <c r="J787" s="20">
        <v>643.69</v>
      </c>
      <c r="K787" s="38">
        <v>0</v>
      </c>
      <c r="L787" s="38">
        <v>0</v>
      </c>
      <c r="M787" s="47" t="e">
        <f>#REF!+#REF!+#REF!+#REF!</f>
        <v>#REF!</v>
      </c>
      <c r="N787" s="47"/>
      <c r="O787" s="51"/>
      <c r="P787" s="51"/>
      <c r="Q787" s="51"/>
      <c r="R787" s="51"/>
      <c r="S787" s="51"/>
      <c r="T787" s="51"/>
    </row>
    <row r="788" s="6" customFormat="1" ht="40" hidden="1" customHeight="1" spans="1:20">
      <c r="A788" s="53"/>
      <c r="B788" s="20"/>
      <c r="C788" s="20"/>
      <c r="D788" s="20"/>
      <c r="E788" s="20" t="s">
        <v>1473</v>
      </c>
      <c r="F788" s="31"/>
      <c r="G788" s="20"/>
      <c r="H788" s="20"/>
      <c r="I788" s="20"/>
      <c r="J788" s="20"/>
      <c r="K788" s="38"/>
      <c r="L788" s="38"/>
      <c r="M788" s="49"/>
      <c r="N788" s="49"/>
      <c r="O788" s="51"/>
      <c r="P788" s="51"/>
      <c r="Q788" s="51"/>
      <c r="R788" s="51"/>
      <c r="S788" s="51"/>
      <c r="T788" s="51"/>
    </row>
    <row r="789" s="5" customFormat="1" ht="67.5" hidden="1" spans="1:20">
      <c r="A789" s="53">
        <v>638</v>
      </c>
      <c r="B789" s="20" t="s">
        <v>1474</v>
      </c>
      <c r="C789" s="20" t="s">
        <v>72</v>
      </c>
      <c r="D789" s="20">
        <v>1</v>
      </c>
      <c r="E789" s="20" t="s">
        <v>1475</v>
      </c>
      <c r="F789" s="27">
        <f t="shared" ref="F789:F796" si="74">G789+H789+I789+J789</f>
        <v>185.77</v>
      </c>
      <c r="G789" s="20">
        <v>0</v>
      </c>
      <c r="H789" s="20">
        <v>0</v>
      </c>
      <c r="I789" s="20">
        <v>0</v>
      </c>
      <c r="J789" s="20">
        <v>185.77</v>
      </c>
      <c r="K789" s="38">
        <v>0</v>
      </c>
      <c r="L789" s="38">
        <v>0</v>
      </c>
      <c r="M789" s="39" t="e">
        <f>#REF!+#REF!+#REF!+#REF!</f>
        <v>#REF!</v>
      </c>
      <c r="N789" s="39"/>
      <c r="O789" s="51"/>
      <c r="P789" s="51"/>
      <c r="Q789" s="51"/>
      <c r="R789" s="51"/>
      <c r="S789" s="51"/>
      <c r="T789" s="51"/>
    </row>
    <row r="790" s="5" customFormat="1" ht="40.5" hidden="1" spans="1:20">
      <c r="A790" s="53">
        <v>639</v>
      </c>
      <c r="B790" s="20" t="s">
        <v>1476</v>
      </c>
      <c r="C790" s="20" t="s">
        <v>72</v>
      </c>
      <c r="D790" s="20">
        <v>1</v>
      </c>
      <c r="E790" s="20" t="s">
        <v>1477</v>
      </c>
      <c r="F790" s="27">
        <f t="shared" si="74"/>
        <v>403.8</v>
      </c>
      <c r="G790" s="20">
        <v>0</v>
      </c>
      <c r="H790" s="20">
        <v>0</v>
      </c>
      <c r="I790" s="20">
        <v>0</v>
      </c>
      <c r="J790" s="59">
        <v>403.8</v>
      </c>
      <c r="K790" s="38">
        <v>0</v>
      </c>
      <c r="L790" s="38">
        <v>0</v>
      </c>
      <c r="M790" s="39" t="e">
        <f>#REF!+#REF!+#REF!+#REF!</f>
        <v>#REF!</v>
      </c>
      <c r="N790" s="39"/>
      <c r="O790" s="51"/>
      <c r="P790" s="51"/>
      <c r="Q790" s="51"/>
      <c r="R790" s="51"/>
      <c r="S790" s="51"/>
      <c r="T790" s="51"/>
    </row>
    <row r="791" s="5" customFormat="1" ht="54" hidden="1" spans="1:20">
      <c r="A791" s="53">
        <v>640</v>
      </c>
      <c r="B791" s="20" t="s">
        <v>1478</v>
      </c>
      <c r="C791" s="20" t="s">
        <v>29</v>
      </c>
      <c r="D791" s="20">
        <v>1</v>
      </c>
      <c r="E791" s="20" t="s">
        <v>1479</v>
      </c>
      <c r="F791" s="27">
        <f t="shared" si="74"/>
        <v>244.18</v>
      </c>
      <c r="G791" s="20">
        <v>0</v>
      </c>
      <c r="H791" s="20">
        <v>0</v>
      </c>
      <c r="I791" s="20">
        <v>244.18</v>
      </c>
      <c r="J791" s="20">
        <v>0</v>
      </c>
      <c r="K791" s="38">
        <v>0</v>
      </c>
      <c r="L791" s="38">
        <v>0</v>
      </c>
      <c r="M791" s="39" t="e">
        <f>#REF!+#REF!+#REF!+#REF!</f>
        <v>#REF!</v>
      </c>
      <c r="N791" s="39"/>
      <c r="O791" s="51"/>
      <c r="P791" s="51"/>
      <c r="Q791" s="51"/>
      <c r="R791" s="51"/>
      <c r="S791" s="51"/>
      <c r="T791" s="51"/>
    </row>
    <row r="792" s="5" customFormat="1" ht="40.5" hidden="1" spans="1:20">
      <c r="A792" s="53">
        <v>641</v>
      </c>
      <c r="B792" s="20" t="s">
        <v>1480</v>
      </c>
      <c r="C792" s="20" t="s">
        <v>72</v>
      </c>
      <c r="D792" s="20">
        <v>1</v>
      </c>
      <c r="E792" s="20" t="s">
        <v>1481</v>
      </c>
      <c r="F792" s="27">
        <f t="shared" si="74"/>
        <v>601.07</v>
      </c>
      <c r="G792" s="20">
        <v>0</v>
      </c>
      <c r="H792" s="20">
        <v>57.68</v>
      </c>
      <c r="I792" s="20">
        <v>543.39</v>
      </c>
      <c r="J792" s="20">
        <v>0</v>
      </c>
      <c r="K792" s="38">
        <v>0</v>
      </c>
      <c r="L792" s="38">
        <v>0</v>
      </c>
      <c r="M792" s="39" t="e">
        <f>#REF!+#REF!+#REF!+#REF!</f>
        <v>#REF!</v>
      </c>
      <c r="N792" s="39"/>
      <c r="O792" s="51"/>
      <c r="P792" s="51"/>
      <c r="Q792" s="51"/>
      <c r="R792" s="51"/>
      <c r="S792" s="51"/>
      <c r="T792" s="51"/>
    </row>
    <row r="793" s="5" customFormat="1" ht="67.5" hidden="1" spans="1:20">
      <c r="A793" s="53">
        <v>642</v>
      </c>
      <c r="B793" s="20" t="s">
        <v>1482</v>
      </c>
      <c r="C793" s="20" t="s">
        <v>29</v>
      </c>
      <c r="D793" s="20">
        <v>1</v>
      </c>
      <c r="E793" s="20" t="s">
        <v>1483</v>
      </c>
      <c r="F793" s="27">
        <f t="shared" si="74"/>
        <v>120.56</v>
      </c>
      <c r="G793" s="20">
        <v>0</v>
      </c>
      <c r="H793" s="20">
        <v>0</v>
      </c>
      <c r="I793" s="20">
        <v>0</v>
      </c>
      <c r="J793" s="20">
        <v>120.56</v>
      </c>
      <c r="K793" s="38">
        <v>0</v>
      </c>
      <c r="L793" s="38">
        <v>0</v>
      </c>
      <c r="M793" s="39" t="e">
        <f>#REF!+#REF!+#REF!+#REF!</f>
        <v>#REF!</v>
      </c>
      <c r="N793" s="39"/>
      <c r="O793" s="51"/>
      <c r="P793" s="51"/>
      <c r="Q793" s="51"/>
      <c r="R793" s="51"/>
      <c r="S793" s="51"/>
      <c r="T793" s="51"/>
    </row>
    <row r="794" s="5" customFormat="1" ht="32" hidden="1" customHeight="1" spans="1:20">
      <c r="A794" s="53">
        <v>643</v>
      </c>
      <c r="B794" s="20" t="s">
        <v>1484</v>
      </c>
      <c r="C794" s="20" t="s">
        <v>29</v>
      </c>
      <c r="D794" s="20">
        <v>1</v>
      </c>
      <c r="E794" s="20" t="s">
        <v>1485</v>
      </c>
      <c r="F794" s="27">
        <f t="shared" si="74"/>
        <v>423.16</v>
      </c>
      <c r="G794" s="20">
        <v>0</v>
      </c>
      <c r="H794" s="20">
        <v>0</v>
      </c>
      <c r="I794" s="20">
        <v>0</v>
      </c>
      <c r="J794" s="20">
        <v>423.16</v>
      </c>
      <c r="K794" s="38">
        <v>0</v>
      </c>
      <c r="L794" s="38">
        <v>0</v>
      </c>
      <c r="M794" s="39" t="e">
        <f>#REF!+#REF!+#REF!+#REF!</f>
        <v>#REF!</v>
      </c>
      <c r="N794" s="39"/>
      <c r="O794" s="51"/>
      <c r="P794" s="51"/>
      <c r="Q794" s="51"/>
      <c r="R794" s="51"/>
      <c r="S794" s="51"/>
      <c r="T794" s="51"/>
    </row>
    <row r="795" s="5" customFormat="1" ht="32" hidden="1" customHeight="1" spans="1:20">
      <c r="A795" s="53">
        <v>644</v>
      </c>
      <c r="B795" s="20" t="s">
        <v>1486</v>
      </c>
      <c r="C795" s="20" t="s">
        <v>29</v>
      </c>
      <c r="D795" s="20">
        <v>1</v>
      </c>
      <c r="E795" s="20" t="s">
        <v>1487</v>
      </c>
      <c r="F795" s="27">
        <f t="shared" si="74"/>
        <v>729.06</v>
      </c>
      <c r="G795" s="20">
        <v>0</v>
      </c>
      <c r="H795" s="59">
        <v>553.5</v>
      </c>
      <c r="I795" s="20">
        <v>175.56</v>
      </c>
      <c r="J795" s="20">
        <v>0</v>
      </c>
      <c r="K795" s="38">
        <v>0</v>
      </c>
      <c r="L795" s="38">
        <v>0</v>
      </c>
      <c r="M795" s="39" t="e">
        <f>#REF!+#REF!+#REF!+#REF!</f>
        <v>#REF!</v>
      </c>
      <c r="N795" s="39"/>
      <c r="O795" s="51"/>
      <c r="P795" s="51"/>
      <c r="Q795" s="51"/>
      <c r="R795" s="51"/>
      <c r="S795" s="51"/>
      <c r="T795" s="51"/>
    </row>
    <row r="796" s="6" customFormat="1" ht="40" hidden="1" customHeight="1" spans="1:20">
      <c r="A796" s="53">
        <v>645</v>
      </c>
      <c r="B796" s="20" t="s">
        <v>1488</v>
      </c>
      <c r="C796" s="20" t="s">
        <v>29</v>
      </c>
      <c r="D796" s="20">
        <v>2</v>
      </c>
      <c r="E796" s="20" t="s">
        <v>1489</v>
      </c>
      <c r="F796" s="29">
        <f t="shared" si="74"/>
        <v>18960.58</v>
      </c>
      <c r="G796" s="20">
        <v>10504</v>
      </c>
      <c r="H796" s="20">
        <v>6266.68</v>
      </c>
      <c r="I796" s="20">
        <f>0+77.42</f>
        <v>77.42</v>
      </c>
      <c r="J796" s="20">
        <f>2189.9-77.42</f>
        <v>2112.48</v>
      </c>
      <c r="K796" s="38">
        <v>0</v>
      </c>
      <c r="L796" s="38">
        <v>0</v>
      </c>
      <c r="M796" s="47" t="e">
        <f>#REF!+#REF!+#REF!+#REF!</f>
        <v>#REF!</v>
      </c>
      <c r="N796" s="50" t="s">
        <v>1461</v>
      </c>
      <c r="O796" s="51"/>
      <c r="P796" s="51"/>
      <c r="Q796" s="51"/>
      <c r="R796" s="51"/>
      <c r="S796" s="51"/>
      <c r="T796" s="51"/>
    </row>
    <row r="797" s="6" customFormat="1" ht="40" hidden="1" customHeight="1" spans="1:20">
      <c r="A797" s="53"/>
      <c r="B797" s="20"/>
      <c r="C797" s="20"/>
      <c r="D797" s="20"/>
      <c r="E797" s="20" t="s">
        <v>1490</v>
      </c>
      <c r="F797" s="31"/>
      <c r="G797" s="20"/>
      <c r="H797" s="20"/>
      <c r="I797" s="20"/>
      <c r="J797" s="20"/>
      <c r="K797" s="38"/>
      <c r="L797" s="38"/>
      <c r="M797" s="49"/>
      <c r="N797" s="49"/>
      <c r="O797" s="51"/>
      <c r="P797" s="51"/>
      <c r="Q797" s="51"/>
      <c r="R797" s="51"/>
      <c r="S797" s="51"/>
      <c r="T797" s="51"/>
    </row>
    <row r="798" s="5" customFormat="1" ht="37" hidden="1" customHeight="1" spans="1:20">
      <c r="A798" s="53">
        <v>646</v>
      </c>
      <c r="B798" s="20" t="s">
        <v>1491</v>
      </c>
      <c r="C798" s="20" t="s">
        <v>29</v>
      </c>
      <c r="D798" s="20">
        <v>1</v>
      </c>
      <c r="E798" s="20" t="s">
        <v>1492</v>
      </c>
      <c r="F798" s="27">
        <f t="shared" ref="F798:F824" si="75">G798+H798+I798+J798</f>
        <v>586.05</v>
      </c>
      <c r="G798" s="20">
        <v>0</v>
      </c>
      <c r="H798" s="20">
        <f>440.22-10.55</f>
        <v>429.67</v>
      </c>
      <c r="I798" s="20">
        <v>11.22</v>
      </c>
      <c r="J798" s="20">
        <v>145.16</v>
      </c>
      <c r="K798" s="38">
        <v>0</v>
      </c>
      <c r="L798" s="38">
        <v>0</v>
      </c>
      <c r="M798" s="39" t="e">
        <f>#REF!+#REF!+#REF!+#REF!</f>
        <v>#REF!</v>
      </c>
      <c r="N798" s="39"/>
      <c r="O798" s="51"/>
      <c r="P798" s="51"/>
      <c r="Q798" s="51"/>
      <c r="R798" s="51"/>
      <c r="S798" s="51"/>
      <c r="T798" s="51"/>
    </row>
    <row r="799" s="5" customFormat="1" ht="40.5" hidden="1" spans="1:20">
      <c r="A799" s="53">
        <v>647</v>
      </c>
      <c r="B799" s="20" t="s">
        <v>1493</v>
      </c>
      <c r="C799" s="20" t="s">
        <v>72</v>
      </c>
      <c r="D799" s="20">
        <v>1</v>
      </c>
      <c r="E799" s="20" t="s">
        <v>1494</v>
      </c>
      <c r="F799" s="27">
        <f t="shared" si="75"/>
        <v>142.21</v>
      </c>
      <c r="G799" s="59">
        <v>0</v>
      </c>
      <c r="H799" s="20">
        <v>115.95</v>
      </c>
      <c r="I799" s="20">
        <v>26.26</v>
      </c>
      <c r="J799" s="59">
        <v>0</v>
      </c>
      <c r="K799" s="38">
        <v>0</v>
      </c>
      <c r="L799" s="38">
        <v>0</v>
      </c>
      <c r="M799" s="39" t="e">
        <f>#REF!+#REF!+#REF!+#REF!</f>
        <v>#REF!</v>
      </c>
      <c r="N799" s="39"/>
      <c r="O799" s="51"/>
      <c r="P799" s="51"/>
      <c r="Q799" s="51"/>
      <c r="R799" s="51"/>
      <c r="S799" s="51"/>
      <c r="T799" s="51"/>
    </row>
    <row r="800" s="5" customFormat="1" ht="54" hidden="1" spans="1:20">
      <c r="A800" s="53">
        <v>648</v>
      </c>
      <c r="B800" s="20" t="s">
        <v>1495</v>
      </c>
      <c r="C800" s="20" t="s">
        <v>29</v>
      </c>
      <c r="D800" s="20">
        <v>1</v>
      </c>
      <c r="E800" s="20" t="s">
        <v>1496</v>
      </c>
      <c r="F800" s="27">
        <f t="shared" si="75"/>
        <v>150.2</v>
      </c>
      <c r="G800" s="20">
        <v>0</v>
      </c>
      <c r="H800" s="20">
        <v>0</v>
      </c>
      <c r="I800" s="20">
        <v>150.2</v>
      </c>
      <c r="J800" s="20">
        <v>0</v>
      </c>
      <c r="K800" s="38">
        <v>0</v>
      </c>
      <c r="L800" s="38">
        <v>0</v>
      </c>
      <c r="M800" s="39" t="e">
        <f>#REF!+#REF!+#REF!+#REF!</f>
        <v>#REF!</v>
      </c>
      <c r="N800" s="39"/>
      <c r="O800" s="51"/>
      <c r="P800" s="51"/>
      <c r="Q800" s="51"/>
      <c r="R800" s="51"/>
      <c r="S800" s="51"/>
      <c r="T800" s="51"/>
    </row>
    <row r="801" s="5" customFormat="1" ht="40.5" hidden="1" spans="1:20">
      <c r="A801" s="53">
        <v>649</v>
      </c>
      <c r="B801" s="20" t="s">
        <v>1497</v>
      </c>
      <c r="C801" s="20" t="s">
        <v>29</v>
      </c>
      <c r="D801" s="20">
        <v>1</v>
      </c>
      <c r="E801" s="20" t="s">
        <v>1498</v>
      </c>
      <c r="F801" s="27">
        <f t="shared" si="75"/>
        <v>104.87</v>
      </c>
      <c r="G801" s="20">
        <v>0</v>
      </c>
      <c r="H801" s="20">
        <v>0</v>
      </c>
      <c r="I801" s="20">
        <v>0.76</v>
      </c>
      <c r="J801" s="20">
        <v>104.11</v>
      </c>
      <c r="K801" s="38">
        <v>0</v>
      </c>
      <c r="L801" s="38">
        <v>0</v>
      </c>
      <c r="M801" s="39" t="e">
        <f>#REF!+#REF!+#REF!+#REF!</f>
        <v>#REF!</v>
      </c>
      <c r="N801" s="39"/>
      <c r="O801" s="51"/>
      <c r="P801" s="51"/>
      <c r="Q801" s="51"/>
      <c r="R801" s="51"/>
      <c r="S801" s="51"/>
      <c r="T801" s="51"/>
    </row>
    <row r="802" s="5" customFormat="1" ht="40.5" hidden="1" spans="1:20">
      <c r="A802" s="53">
        <v>650</v>
      </c>
      <c r="B802" s="20" t="s">
        <v>1499</v>
      </c>
      <c r="C802" s="20" t="s">
        <v>72</v>
      </c>
      <c r="D802" s="20">
        <v>1</v>
      </c>
      <c r="E802" s="20" t="s">
        <v>1500</v>
      </c>
      <c r="F802" s="27">
        <f t="shared" si="75"/>
        <v>211.02</v>
      </c>
      <c r="G802" s="20">
        <v>0</v>
      </c>
      <c r="H802" s="20">
        <v>0</v>
      </c>
      <c r="I802" s="20">
        <v>211.02</v>
      </c>
      <c r="J802" s="20">
        <v>0</v>
      </c>
      <c r="K802" s="38">
        <v>0</v>
      </c>
      <c r="L802" s="38">
        <v>0</v>
      </c>
      <c r="M802" s="39" t="e">
        <f>#REF!+#REF!+#REF!+#REF!</f>
        <v>#REF!</v>
      </c>
      <c r="N802" s="39"/>
      <c r="O802" s="51"/>
      <c r="P802" s="51"/>
      <c r="Q802" s="51"/>
      <c r="R802" s="51"/>
      <c r="S802" s="51"/>
      <c r="T802" s="51"/>
    </row>
    <row r="803" s="5" customFormat="1" ht="40.5" hidden="1" spans="1:20">
      <c r="A803" s="53">
        <v>651</v>
      </c>
      <c r="B803" s="20" t="s">
        <v>1501</v>
      </c>
      <c r="C803" s="20" t="s">
        <v>72</v>
      </c>
      <c r="D803" s="20">
        <v>1</v>
      </c>
      <c r="E803" s="20" t="s">
        <v>1502</v>
      </c>
      <c r="F803" s="27">
        <f t="shared" si="75"/>
        <v>2261.63</v>
      </c>
      <c r="G803" s="20">
        <v>0</v>
      </c>
      <c r="H803" s="20">
        <v>2261.63</v>
      </c>
      <c r="I803" s="20">
        <v>0</v>
      </c>
      <c r="J803" s="20">
        <v>0</v>
      </c>
      <c r="K803" s="38">
        <v>0</v>
      </c>
      <c r="L803" s="38">
        <v>0</v>
      </c>
      <c r="M803" s="39" t="e">
        <f>#REF!+#REF!+#REF!+#REF!</f>
        <v>#REF!</v>
      </c>
      <c r="N803" s="39"/>
      <c r="O803" s="51"/>
      <c r="P803" s="51"/>
      <c r="Q803" s="51"/>
      <c r="R803" s="51"/>
      <c r="S803" s="51"/>
      <c r="T803" s="51"/>
    </row>
    <row r="804" s="5" customFormat="1" ht="39" hidden="1" customHeight="1" spans="1:20">
      <c r="A804" s="53">
        <v>652</v>
      </c>
      <c r="B804" s="20" t="s">
        <v>1503</v>
      </c>
      <c r="C804" s="20" t="s">
        <v>72</v>
      </c>
      <c r="D804" s="20">
        <v>1</v>
      </c>
      <c r="E804" s="20" t="s">
        <v>1504</v>
      </c>
      <c r="F804" s="27">
        <f t="shared" si="75"/>
        <v>255.41</v>
      </c>
      <c r="G804" s="20">
        <v>0</v>
      </c>
      <c r="H804" s="20">
        <v>0</v>
      </c>
      <c r="I804" s="20">
        <v>255.41</v>
      </c>
      <c r="J804" s="20">
        <v>0</v>
      </c>
      <c r="K804" s="38">
        <v>0</v>
      </c>
      <c r="L804" s="38">
        <v>0</v>
      </c>
      <c r="M804" s="39" t="e">
        <f>#REF!+#REF!+#REF!+#REF!</f>
        <v>#REF!</v>
      </c>
      <c r="N804" s="39"/>
      <c r="O804" s="51"/>
      <c r="P804" s="51"/>
      <c r="Q804" s="51"/>
      <c r="R804" s="51"/>
      <c r="S804" s="51"/>
      <c r="T804" s="51"/>
    </row>
    <row r="805" s="5" customFormat="1" ht="67.5" hidden="1" spans="1:20">
      <c r="A805" s="53">
        <v>653</v>
      </c>
      <c r="B805" s="20" t="s">
        <v>1505</v>
      </c>
      <c r="C805" s="20" t="s">
        <v>72</v>
      </c>
      <c r="D805" s="20">
        <v>1</v>
      </c>
      <c r="E805" s="20" t="s">
        <v>1506</v>
      </c>
      <c r="F805" s="27">
        <f t="shared" si="75"/>
        <v>1221.23</v>
      </c>
      <c r="G805" s="20">
        <v>0</v>
      </c>
      <c r="H805" s="20">
        <v>0</v>
      </c>
      <c r="I805" s="20">
        <v>0</v>
      </c>
      <c r="J805" s="20">
        <v>1221.23</v>
      </c>
      <c r="K805" s="38">
        <v>0</v>
      </c>
      <c r="L805" s="38">
        <v>0</v>
      </c>
      <c r="M805" s="39" t="e">
        <f>#REF!+#REF!+#REF!+#REF!</f>
        <v>#REF!</v>
      </c>
      <c r="N805" s="39"/>
      <c r="O805" s="51"/>
      <c r="P805" s="51"/>
      <c r="Q805" s="51"/>
      <c r="R805" s="51"/>
      <c r="S805" s="51"/>
      <c r="T805" s="51"/>
    </row>
    <row r="806" s="5" customFormat="1" ht="40.5" hidden="1" spans="1:20">
      <c r="A806" s="53">
        <v>654</v>
      </c>
      <c r="B806" s="20" t="s">
        <v>1507</v>
      </c>
      <c r="C806" s="20" t="s">
        <v>29</v>
      </c>
      <c r="D806" s="20">
        <v>1</v>
      </c>
      <c r="E806" s="20" t="s">
        <v>1508</v>
      </c>
      <c r="F806" s="27">
        <f t="shared" si="75"/>
        <v>108.37</v>
      </c>
      <c r="G806" s="20">
        <v>0</v>
      </c>
      <c r="H806" s="20">
        <v>0</v>
      </c>
      <c r="I806" s="20">
        <v>9.96</v>
      </c>
      <c r="J806" s="20">
        <v>98.41</v>
      </c>
      <c r="K806" s="38">
        <v>0</v>
      </c>
      <c r="L806" s="38">
        <v>0</v>
      </c>
      <c r="M806" s="39" t="e">
        <f>#REF!+#REF!+#REF!+#REF!</f>
        <v>#REF!</v>
      </c>
      <c r="N806" s="39"/>
      <c r="O806" s="51"/>
      <c r="P806" s="51"/>
      <c r="Q806" s="51"/>
      <c r="R806" s="51"/>
      <c r="S806" s="51"/>
      <c r="T806" s="51"/>
    </row>
    <row r="807" s="5" customFormat="1" ht="40.5" hidden="1" spans="1:20">
      <c r="A807" s="53">
        <v>655</v>
      </c>
      <c r="B807" s="20" t="s">
        <v>1509</v>
      </c>
      <c r="C807" s="20" t="s">
        <v>29</v>
      </c>
      <c r="D807" s="20">
        <v>1</v>
      </c>
      <c r="E807" s="20" t="s">
        <v>1510</v>
      </c>
      <c r="F807" s="27">
        <f t="shared" si="75"/>
        <v>318.41</v>
      </c>
      <c r="G807" s="20">
        <v>0</v>
      </c>
      <c r="H807" s="20">
        <v>39.9</v>
      </c>
      <c r="I807" s="20">
        <v>5.51</v>
      </c>
      <c r="J807" s="20">
        <v>273</v>
      </c>
      <c r="K807" s="38">
        <v>0</v>
      </c>
      <c r="L807" s="38">
        <v>0</v>
      </c>
      <c r="M807" s="39" t="e">
        <f>#REF!+#REF!+#REF!+#REF!</f>
        <v>#REF!</v>
      </c>
      <c r="N807" s="39"/>
      <c r="O807" s="51"/>
      <c r="P807" s="51"/>
      <c r="Q807" s="51"/>
      <c r="R807" s="51"/>
      <c r="S807" s="51"/>
      <c r="T807" s="51"/>
    </row>
    <row r="808" s="5" customFormat="1" ht="40.5" hidden="1" spans="1:20">
      <c r="A808" s="53">
        <v>656</v>
      </c>
      <c r="B808" s="20" t="s">
        <v>1511</v>
      </c>
      <c r="C808" s="20" t="s">
        <v>72</v>
      </c>
      <c r="D808" s="20">
        <v>1</v>
      </c>
      <c r="E808" s="20" t="s">
        <v>1512</v>
      </c>
      <c r="F808" s="27">
        <f t="shared" si="75"/>
        <v>150.73</v>
      </c>
      <c r="G808" s="20">
        <v>0</v>
      </c>
      <c r="H808" s="20">
        <v>0</v>
      </c>
      <c r="I808" s="20">
        <v>0.28</v>
      </c>
      <c r="J808" s="20">
        <v>150.45</v>
      </c>
      <c r="K808" s="38">
        <v>0</v>
      </c>
      <c r="L808" s="38">
        <v>0</v>
      </c>
      <c r="M808" s="39" t="e">
        <f>#REF!+#REF!+#REF!+#REF!</f>
        <v>#REF!</v>
      </c>
      <c r="N808" s="39"/>
      <c r="O808" s="51"/>
      <c r="P808" s="51"/>
      <c r="Q808" s="51"/>
      <c r="R808" s="51"/>
      <c r="S808" s="51"/>
      <c r="T808" s="51"/>
    </row>
    <row r="809" s="5" customFormat="1" ht="54" hidden="1" spans="1:20">
      <c r="A809" s="53">
        <v>657</v>
      </c>
      <c r="B809" s="20" t="s">
        <v>1513</v>
      </c>
      <c r="C809" s="20" t="s">
        <v>29</v>
      </c>
      <c r="D809" s="20">
        <v>1</v>
      </c>
      <c r="E809" s="20" t="s">
        <v>1514</v>
      </c>
      <c r="F809" s="27">
        <f t="shared" si="75"/>
        <v>420.55</v>
      </c>
      <c r="G809" s="20">
        <v>0</v>
      </c>
      <c r="H809" s="20">
        <v>0</v>
      </c>
      <c r="I809" s="20">
        <v>220.34</v>
      </c>
      <c r="J809" s="20">
        <v>200.21</v>
      </c>
      <c r="K809" s="38">
        <v>0</v>
      </c>
      <c r="L809" s="38">
        <v>0</v>
      </c>
      <c r="M809" s="39" t="e">
        <f>#REF!+#REF!+#REF!+#REF!</f>
        <v>#REF!</v>
      </c>
      <c r="N809" s="39"/>
      <c r="O809" s="51"/>
      <c r="P809" s="51"/>
      <c r="Q809" s="51"/>
      <c r="R809" s="51"/>
      <c r="S809" s="51"/>
      <c r="T809" s="51"/>
    </row>
    <row r="810" s="5" customFormat="1" ht="42" hidden="1" customHeight="1" spans="1:20">
      <c r="A810" s="53">
        <v>658</v>
      </c>
      <c r="B810" s="20" t="s">
        <v>1515</v>
      </c>
      <c r="C810" s="20" t="s">
        <v>72</v>
      </c>
      <c r="D810" s="20">
        <v>1</v>
      </c>
      <c r="E810" s="20" t="s">
        <v>1516</v>
      </c>
      <c r="F810" s="27">
        <f t="shared" si="75"/>
        <v>163.52</v>
      </c>
      <c r="G810" s="20">
        <v>0</v>
      </c>
      <c r="H810" s="20">
        <v>0</v>
      </c>
      <c r="I810" s="20">
        <v>0</v>
      </c>
      <c r="J810" s="20">
        <v>163.52</v>
      </c>
      <c r="K810" s="38">
        <v>0</v>
      </c>
      <c r="L810" s="38">
        <v>0</v>
      </c>
      <c r="M810" s="39" t="e">
        <f>#REF!+#REF!+#REF!+#REF!</f>
        <v>#REF!</v>
      </c>
      <c r="N810" s="39"/>
      <c r="O810" s="51"/>
      <c r="P810" s="51"/>
      <c r="Q810" s="51"/>
      <c r="R810" s="51"/>
      <c r="S810" s="51"/>
      <c r="T810" s="51"/>
    </row>
    <row r="811" s="5" customFormat="1" ht="40.5" hidden="1" spans="1:20">
      <c r="A811" s="53">
        <v>659</v>
      </c>
      <c r="B811" s="20" t="s">
        <v>1517</v>
      </c>
      <c r="C811" s="20" t="s">
        <v>29</v>
      </c>
      <c r="D811" s="20">
        <v>1</v>
      </c>
      <c r="E811" s="20" t="s">
        <v>1518</v>
      </c>
      <c r="F811" s="27">
        <f t="shared" si="75"/>
        <v>6377.27</v>
      </c>
      <c r="G811" s="20">
        <v>0</v>
      </c>
      <c r="H811" s="20">
        <v>3183.8</v>
      </c>
      <c r="I811" s="20">
        <v>5.44</v>
      </c>
      <c r="J811" s="20">
        <v>3188.03</v>
      </c>
      <c r="K811" s="38">
        <v>0</v>
      </c>
      <c r="L811" s="38">
        <v>0</v>
      </c>
      <c r="M811" s="39" t="e">
        <f>#REF!+#REF!+#REF!+#REF!</f>
        <v>#REF!</v>
      </c>
      <c r="N811" s="39"/>
      <c r="O811" s="51"/>
      <c r="P811" s="51"/>
      <c r="Q811" s="51"/>
      <c r="R811" s="51"/>
      <c r="S811" s="51"/>
      <c r="T811" s="51"/>
    </row>
    <row r="812" s="5" customFormat="1" ht="37" hidden="1" customHeight="1" spans="1:20">
      <c r="A812" s="53">
        <v>660</v>
      </c>
      <c r="B812" s="20" t="s">
        <v>1519</v>
      </c>
      <c r="C812" s="20" t="s">
        <v>72</v>
      </c>
      <c r="D812" s="20">
        <v>1</v>
      </c>
      <c r="E812" s="20" t="s">
        <v>1520</v>
      </c>
      <c r="F812" s="27">
        <f t="shared" si="75"/>
        <v>123.8</v>
      </c>
      <c r="G812" s="20">
        <v>0</v>
      </c>
      <c r="H812" s="20">
        <v>123.8</v>
      </c>
      <c r="I812" s="20">
        <v>0</v>
      </c>
      <c r="J812" s="20">
        <v>0</v>
      </c>
      <c r="K812" s="38">
        <v>0</v>
      </c>
      <c r="L812" s="38">
        <v>0</v>
      </c>
      <c r="M812" s="39" t="e">
        <f>#REF!+#REF!+#REF!+#REF!</f>
        <v>#REF!</v>
      </c>
      <c r="N812" s="39"/>
      <c r="O812" s="51"/>
      <c r="P812" s="51"/>
      <c r="Q812" s="51"/>
      <c r="R812" s="51"/>
      <c r="S812" s="51"/>
      <c r="T812" s="51"/>
    </row>
    <row r="813" s="5" customFormat="1" ht="40.5" hidden="1" spans="1:20">
      <c r="A813" s="53">
        <v>661</v>
      </c>
      <c r="B813" s="20" t="s">
        <v>1521</v>
      </c>
      <c r="C813" s="20" t="s">
        <v>29</v>
      </c>
      <c r="D813" s="20">
        <v>1</v>
      </c>
      <c r="E813" s="20" t="s">
        <v>1522</v>
      </c>
      <c r="F813" s="27">
        <f t="shared" si="75"/>
        <v>82.54</v>
      </c>
      <c r="G813" s="20">
        <v>0</v>
      </c>
      <c r="H813" s="20">
        <v>0</v>
      </c>
      <c r="I813" s="20">
        <v>16.6</v>
      </c>
      <c r="J813" s="20">
        <v>65.94</v>
      </c>
      <c r="K813" s="38">
        <v>0</v>
      </c>
      <c r="L813" s="38">
        <v>0</v>
      </c>
      <c r="M813" s="39" t="e">
        <f>#REF!+#REF!+#REF!+#REF!</f>
        <v>#REF!</v>
      </c>
      <c r="N813" s="38" t="s">
        <v>1523</v>
      </c>
      <c r="O813" s="51"/>
      <c r="P813" s="51"/>
      <c r="Q813" s="51"/>
      <c r="R813" s="51"/>
      <c r="S813" s="51"/>
      <c r="T813" s="51"/>
    </row>
    <row r="814" s="5" customFormat="1" ht="27" hidden="1" spans="1:20">
      <c r="A814" s="53">
        <v>662</v>
      </c>
      <c r="B814" s="20" t="s">
        <v>1524</v>
      </c>
      <c r="C814" s="20" t="s">
        <v>29</v>
      </c>
      <c r="D814" s="20">
        <v>1</v>
      </c>
      <c r="E814" s="20" t="s">
        <v>1525</v>
      </c>
      <c r="F814" s="27">
        <f t="shared" si="75"/>
        <v>11248</v>
      </c>
      <c r="G814" s="20">
        <v>0</v>
      </c>
      <c r="H814" s="20">
        <v>11192.63</v>
      </c>
      <c r="I814" s="20">
        <v>19.1</v>
      </c>
      <c r="J814" s="20">
        <v>36.27</v>
      </c>
      <c r="K814" s="38">
        <v>0</v>
      </c>
      <c r="L814" s="38">
        <v>0</v>
      </c>
      <c r="M814" s="39" t="e">
        <f>#REF!+#REF!+#REF!+#REF!</f>
        <v>#REF!</v>
      </c>
      <c r="N814" s="39"/>
      <c r="O814" s="51"/>
      <c r="P814" s="51"/>
      <c r="Q814" s="51"/>
      <c r="R814" s="51"/>
      <c r="S814" s="51"/>
      <c r="T814" s="51"/>
    </row>
    <row r="815" s="5" customFormat="1" ht="408" hidden="1" customHeight="1" spans="1:20">
      <c r="A815" s="53">
        <v>663</v>
      </c>
      <c r="B815" s="20" t="s">
        <v>1526</v>
      </c>
      <c r="C815" s="20" t="s">
        <v>72</v>
      </c>
      <c r="D815" s="20">
        <v>1</v>
      </c>
      <c r="E815" s="20" t="s">
        <v>1527</v>
      </c>
      <c r="F815" s="27">
        <f t="shared" si="75"/>
        <v>17270.37</v>
      </c>
      <c r="G815" s="20">
        <v>0</v>
      </c>
      <c r="H815" s="20">
        <f>14737.93-101.55-34.29-472.39-161.53</f>
        <v>13968.17</v>
      </c>
      <c r="I815" s="20">
        <f>3368.9-24.24-42.46</f>
        <v>3302.2</v>
      </c>
      <c r="J815" s="20">
        <v>0</v>
      </c>
      <c r="K815" s="38">
        <v>0</v>
      </c>
      <c r="L815" s="38">
        <v>0</v>
      </c>
      <c r="M815" s="39" t="e">
        <f>#REF!+#REF!+#REF!+#REF!</f>
        <v>#REF!</v>
      </c>
      <c r="N815" s="39"/>
      <c r="O815" s="51"/>
      <c r="P815" s="51"/>
      <c r="Q815" s="51"/>
      <c r="R815" s="51"/>
      <c r="S815" s="51"/>
      <c r="T815" s="51"/>
    </row>
    <row r="816" s="5" customFormat="1" ht="40.5" hidden="1" spans="1:20">
      <c r="A816" s="53">
        <v>664</v>
      </c>
      <c r="B816" s="20" t="s">
        <v>1528</v>
      </c>
      <c r="C816" s="20" t="s">
        <v>72</v>
      </c>
      <c r="D816" s="20">
        <v>1</v>
      </c>
      <c r="E816" s="20" t="s">
        <v>1529</v>
      </c>
      <c r="F816" s="27">
        <f t="shared" si="75"/>
        <v>106.72</v>
      </c>
      <c r="G816" s="20">
        <v>0</v>
      </c>
      <c r="H816" s="20">
        <v>0</v>
      </c>
      <c r="I816" s="20">
        <v>0</v>
      </c>
      <c r="J816" s="20">
        <v>106.72</v>
      </c>
      <c r="K816" s="38">
        <v>0</v>
      </c>
      <c r="L816" s="38">
        <v>0</v>
      </c>
      <c r="M816" s="39" t="e">
        <f>#REF!+#REF!+#REF!+#REF!</f>
        <v>#REF!</v>
      </c>
      <c r="N816" s="39"/>
      <c r="O816" s="51"/>
      <c r="P816" s="51"/>
      <c r="Q816" s="51"/>
      <c r="R816" s="51"/>
      <c r="S816" s="51"/>
      <c r="T816" s="51"/>
    </row>
    <row r="817" s="5" customFormat="1" ht="40.5" hidden="1" spans="1:20">
      <c r="A817" s="53">
        <v>665</v>
      </c>
      <c r="B817" s="20" t="s">
        <v>1530</v>
      </c>
      <c r="C817" s="20" t="s">
        <v>29</v>
      </c>
      <c r="D817" s="20">
        <v>1</v>
      </c>
      <c r="E817" s="20" t="s">
        <v>1531</v>
      </c>
      <c r="F817" s="27">
        <f t="shared" si="75"/>
        <v>1248.17</v>
      </c>
      <c r="G817" s="20">
        <v>0</v>
      </c>
      <c r="H817" s="20">
        <v>57.64</v>
      </c>
      <c r="I817" s="20">
        <v>2.27</v>
      </c>
      <c r="J817" s="20">
        <v>1188.26</v>
      </c>
      <c r="K817" s="38">
        <v>0</v>
      </c>
      <c r="L817" s="38">
        <v>0</v>
      </c>
      <c r="M817" s="39" t="e">
        <f>#REF!+#REF!+#REF!+#REF!</f>
        <v>#REF!</v>
      </c>
      <c r="N817" s="39"/>
      <c r="O817" s="51"/>
      <c r="P817" s="51"/>
      <c r="Q817" s="51"/>
      <c r="R817" s="51"/>
      <c r="S817" s="51"/>
      <c r="T817" s="51"/>
    </row>
    <row r="818" s="5" customFormat="1" ht="54" hidden="1" spans="1:20">
      <c r="A818" s="53">
        <v>666</v>
      </c>
      <c r="B818" s="20" t="s">
        <v>1532</v>
      </c>
      <c r="C818" s="20" t="s">
        <v>29</v>
      </c>
      <c r="D818" s="20">
        <v>1</v>
      </c>
      <c r="E818" s="20" t="s">
        <v>1533</v>
      </c>
      <c r="F818" s="27">
        <f t="shared" si="75"/>
        <v>255.84</v>
      </c>
      <c r="G818" s="20">
        <v>0</v>
      </c>
      <c r="H818" s="20">
        <v>0</v>
      </c>
      <c r="I818" s="20">
        <v>0.74</v>
      </c>
      <c r="J818" s="20">
        <v>255.1</v>
      </c>
      <c r="K818" s="38">
        <v>0</v>
      </c>
      <c r="L818" s="38">
        <v>0</v>
      </c>
      <c r="M818" s="39" t="e">
        <f>#REF!+#REF!+#REF!+#REF!</f>
        <v>#REF!</v>
      </c>
      <c r="N818" s="39"/>
      <c r="O818" s="51"/>
      <c r="P818" s="51"/>
      <c r="Q818" s="51"/>
      <c r="R818" s="51"/>
      <c r="S818" s="51"/>
      <c r="T818" s="51"/>
    </row>
    <row r="819" s="5" customFormat="1" ht="54" hidden="1" spans="1:20">
      <c r="A819" s="53">
        <v>667</v>
      </c>
      <c r="B819" s="20" t="s">
        <v>1534</v>
      </c>
      <c r="C819" s="20" t="s">
        <v>29</v>
      </c>
      <c r="D819" s="20">
        <v>1</v>
      </c>
      <c r="E819" s="20" t="s">
        <v>1535</v>
      </c>
      <c r="F819" s="27">
        <f t="shared" si="75"/>
        <v>195.25</v>
      </c>
      <c r="G819" s="20">
        <v>0</v>
      </c>
      <c r="H819" s="20">
        <v>0</v>
      </c>
      <c r="I819" s="20">
        <v>33.69</v>
      </c>
      <c r="J819" s="20">
        <v>161.56</v>
      </c>
      <c r="K819" s="38">
        <v>0</v>
      </c>
      <c r="L819" s="38">
        <v>0</v>
      </c>
      <c r="M819" s="39" t="e">
        <f>#REF!+#REF!+#REF!+#REF!</f>
        <v>#REF!</v>
      </c>
      <c r="N819" s="39"/>
      <c r="O819" s="51"/>
      <c r="P819" s="51"/>
      <c r="Q819" s="51"/>
      <c r="R819" s="51"/>
      <c r="S819" s="51"/>
      <c r="T819" s="51"/>
    </row>
    <row r="820" s="5" customFormat="1" ht="40.5" hidden="1" spans="1:20">
      <c r="A820" s="53">
        <v>668</v>
      </c>
      <c r="B820" s="20" t="s">
        <v>1536</v>
      </c>
      <c r="C820" s="20" t="s">
        <v>29</v>
      </c>
      <c r="D820" s="20">
        <v>1</v>
      </c>
      <c r="E820" s="61" t="s">
        <v>1537</v>
      </c>
      <c r="F820" s="27">
        <f t="shared" si="75"/>
        <v>235.88</v>
      </c>
      <c r="G820" s="20">
        <v>0</v>
      </c>
      <c r="H820" s="20">
        <v>0</v>
      </c>
      <c r="I820" s="20">
        <v>50.36</v>
      </c>
      <c r="J820" s="20">
        <v>185.52</v>
      </c>
      <c r="K820" s="38">
        <v>0</v>
      </c>
      <c r="L820" s="38">
        <v>0</v>
      </c>
      <c r="M820" s="39" t="e">
        <f>#REF!+#REF!+#REF!+#REF!</f>
        <v>#REF!</v>
      </c>
      <c r="N820" s="39"/>
      <c r="O820" s="51"/>
      <c r="P820" s="51"/>
      <c r="Q820" s="51"/>
      <c r="R820" s="51"/>
      <c r="S820" s="51"/>
      <c r="T820" s="51"/>
    </row>
    <row r="821" ht="40.5" hidden="1" spans="1:20">
      <c r="A821" s="53">
        <v>669</v>
      </c>
      <c r="B821" s="20" t="s">
        <v>1538</v>
      </c>
      <c r="C821" s="20" t="s">
        <v>29</v>
      </c>
      <c r="D821" s="20">
        <v>1</v>
      </c>
      <c r="E821" s="20" t="s">
        <v>1539</v>
      </c>
      <c r="F821" s="27">
        <f t="shared" si="75"/>
        <v>435.89</v>
      </c>
      <c r="G821" s="20">
        <v>0</v>
      </c>
      <c r="H821" s="20">
        <v>435.89</v>
      </c>
      <c r="I821" s="20">
        <v>0</v>
      </c>
      <c r="J821" s="20">
        <v>0</v>
      </c>
      <c r="K821" s="38">
        <v>0</v>
      </c>
      <c r="L821" s="38">
        <v>0</v>
      </c>
      <c r="M821" s="39" t="e">
        <f>#REF!+#REF!+#REF!+#REF!</f>
        <v>#REF!</v>
      </c>
      <c r="N821" s="39"/>
      <c r="O821" s="46"/>
      <c r="P821" s="46"/>
      <c r="Q821" s="46"/>
      <c r="R821" s="46"/>
      <c r="S821" s="46"/>
      <c r="T821" s="46"/>
    </row>
    <row r="822" ht="40.5" hidden="1" spans="1:20">
      <c r="A822" s="53">
        <v>670</v>
      </c>
      <c r="B822" s="20" t="s">
        <v>1540</v>
      </c>
      <c r="C822" s="20" t="s">
        <v>72</v>
      </c>
      <c r="D822" s="20">
        <v>1</v>
      </c>
      <c r="E822" s="20" t="s">
        <v>1541</v>
      </c>
      <c r="F822" s="27">
        <f t="shared" si="75"/>
        <v>183.16</v>
      </c>
      <c r="G822" s="20">
        <v>0</v>
      </c>
      <c r="H822" s="20">
        <v>0</v>
      </c>
      <c r="I822" s="20">
        <v>0</v>
      </c>
      <c r="J822" s="59">
        <v>183.16</v>
      </c>
      <c r="K822" s="38">
        <v>0</v>
      </c>
      <c r="L822" s="38">
        <v>0</v>
      </c>
      <c r="M822" s="39" t="e">
        <f>#REF!+#REF!+#REF!+#REF!</f>
        <v>#REF!</v>
      </c>
      <c r="N822" s="39"/>
      <c r="O822" s="46"/>
      <c r="P822" s="46"/>
      <c r="Q822" s="46"/>
      <c r="R822" s="46"/>
      <c r="S822" s="46"/>
      <c r="T822" s="46"/>
    </row>
    <row r="823" ht="35" hidden="1" customHeight="1" spans="1:20">
      <c r="A823" s="53">
        <v>671</v>
      </c>
      <c r="B823" s="20" t="s">
        <v>1542</v>
      </c>
      <c r="C823" s="20" t="s">
        <v>29</v>
      </c>
      <c r="D823" s="20">
        <v>1</v>
      </c>
      <c r="E823" s="20" t="s">
        <v>1543</v>
      </c>
      <c r="F823" s="27">
        <f t="shared" si="75"/>
        <v>132.7</v>
      </c>
      <c r="G823" s="20">
        <v>0</v>
      </c>
      <c r="H823" s="20">
        <v>0</v>
      </c>
      <c r="I823" s="20">
        <v>132.7</v>
      </c>
      <c r="J823" s="20">
        <v>0</v>
      </c>
      <c r="K823" s="38">
        <v>0</v>
      </c>
      <c r="L823" s="38">
        <v>0</v>
      </c>
      <c r="M823" s="39" t="e">
        <f>#REF!+#REF!+#REF!+#REF!</f>
        <v>#REF!</v>
      </c>
      <c r="N823" s="39"/>
      <c r="O823" s="46"/>
      <c r="P823" s="46"/>
      <c r="Q823" s="46"/>
      <c r="R823" s="46"/>
      <c r="S823" s="46"/>
      <c r="T823" s="46"/>
    </row>
    <row r="824" s="1" customFormat="1" ht="27" hidden="1" spans="1:20">
      <c r="A824" s="53">
        <v>672</v>
      </c>
      <c r="B824" s="20" t="s">
        <v>1544</v>
      </c>
      <c r="C824" s="20" t="s">
        <v>29</v>
      </c>
      <c r="D824" s="20">
        <v>2</v>
      </c>
      <c r="E824" s="20" t="s">
        <v>1545</v>
      </c>
      <c r="F824" s="29">
        <f t="shared" si="75"/>
        <v>3485.15</v>
      </c>
      <c r="G824" s="74">
        <v>0</v>
      </c>
      <c r="H824" s="74">
        <v>3256.84</v>
      </c>
      <c r="I824" s="74">
        <v>228.31</v>
      </c>
      <c r="J824" s="74">
        <v>0</v>
      </c>
      <c r="K824" s="38">
        <v>0</v>
      </c>
      <c r="L824" s="38">
        <v>0</v>
      </c>
      <c r="M824" s="47" t="e">
        <f>#REF!+#REF!+#REF!+#REF!</f>
        <v>#REF!</v>
      </c>
      <c r="N824" s="47"/>
      <c r="O824" s="46"/>
      <c r="P824" s="46"/>
      <c r="Q824" s="46"/>
      <c r="R824" s="46"/>
      <c r="S824" s="46"/>
      <c r="T824" s="46"/>
    </row>
    <row r="825" s="1" customFormat="1" ht="27" hidden="1" spans="1:20">
      <c r="A825" s="53"/>
      <c r="B825" s="20"/>
      <c r="C825" s="20"/>
      <c r="D825" s="20"/>
      <c r="E825" s="20" t="s">
        <v>1546</v>
      </c>
      <c r="F825" s="31"/>
      <c r="G825" s="75"/>
      <c r="H825" s="75"/>
      <c r="I825" s="75"/>
      <c r="J825" s="75"/>
      <c r="K825" s="38"/>
      <c r="L825" s="38"/>
      <c r="M825" s="49"/>
      <c r="N825" s="49"/>
      <c r="O825" s="46"/>
      <c r="P825" s="46"/>
      <c r="Q825" s="46"/>
      <c r="R825" s="46"/>
      <c r="S825" s="46"/>
      <c r="T825" s="46"/>
    </row>
    <row r="826" ht="40.5" hidden="1" spans="1:20">
      <c r="A826" s="20">
        <v>673</v>
      </c>
      <c r="B826" s="20" t="s">
        <v>1547</v>
      </c>
      <c r="C826" s="20" t="s">
        <v>29</v>
      </c>
      <c r="D826" s="20">
        <v>1</v>
      </c>
      <c r="E826" s="20" t="s">
        <v>1548</v>
      </c>
      <c r="F826" s="27">
        <f t="shared" ref="F826:F858" si="76">G826+H826+I826+J826</f>
        <v>104.4</v>
      </c>
      <c r="G826" s="20">
        <v>0</v>
      </c>
      <c r="H826" s="20">
        <v>0</v>
      </c>
      <c r="I826" s="20">
        <v>0</v>
      </c>
      <c r="J826" s="20">
        <v>104.4</v>
      </c>
      <c r="K826" s="38">
        <v>0</v>
      </c>
      <c r="L826" s="38">
        <v>0</v>
      </c>
      <c r="M826" s="39" t="e">
        <f>#REF!+#REF!+#REF!+#REF!</f>
        <v>#REF!</v>
      </c>
      <c r="N826" s="39"/>
      <c r="O826" s="46"/>
      <c r="P826" s="46"/>
      <c r="Q826" s="46"/>
      <c r="R826" s="46"/>
      <c r="S826" s="46"/>
      <c r="T826" s="46"/>
    </row>
    <row r="827" ht="27" hidden="1" spans="1:20">
      <c r="A827" s="20">
        <v>674</v>
      </c>
      <c r="B827" s="20" t="s">
        <v>1549</v>
      </c>
      <c r="C827" s="20" t="s">
        <v>29</v>
      </c>
      <c r="D827" s="20">
        <v>1</v>
      </c>
      <c r="E827" s="20" t="s">
        <v>1550</v>
      </c>
      <c r="F827" s="27">
        <f t="shared" si="76"/>
        <v>496.82</v>
      </c>
      <c r="G827" s="20">
        <v>0</v>
      </c>
      <c r="H827" s="20">
        <v>0</v>
      </c>
      <c r="I827" s="20">
        <v>496.82</v>
      </c>
      <c r="J827" s="20">
        <v>0</v>
      </c>
      <c r="K827" s="38">
        <v>0</v>
      </c>
      <c r="L827" s="38">
        <v>0</v>
      </c>
      <c r="M827" s="39" t="e">
        <f>#REF!+#REF!+#REF!+#REF!</f>
        <v>#REF!</v>
      </c>
      <c r="N827" s="39"/>
      <c r="O827" s="46"/>
      <c r="P827" s="46"/>
      <c r="Q827" s="46"/>
      <c r="R827" s="46"/>
      <c r="S827" s="46"/>
      <c r="T827" s="46"/>
    </row>
    <row r="828" ht="40.5" hidden="1" spans="1:20">
      <c r="A828" s="20">
        <v>675</v>
      </c>
      <c r="B828" s="20" t="s">
        <v>1551</v>
      </c>
      <c r="C828" s="73" t="s">
        <v>29</v>
      </c>
      <c r="D828" s="73">
        <v>1</v>
      </c>
      <c r="E828" s="73" t="s">
        <v>1552</v>
      </c>
      <c r="F828" s="27">
        <f t="shared" si="76"/>
        <v>361</v>
      </c>
      <c r="G828" s="20">
        <v>0</v>
      </c>
      <c r="H828" s="20">
        <v>0</v>
      </c>
      <c r="I828" s="20">
        <v>361</v>
      </c>
      <c r="J828" s="20">
        <v>0</v>
      </c>
      <c r="K828" s="38">
        <v>0</v>
      </c>
      <c r="L828" s="38">
        <v>0</v>
      </c>
      <c r="M828" s="39" t="e">
        <f>#REF!+#REF!+#REF!+#REF!</f>
        <v>#REF!</v>
      </c>
      <c r="N828" s="39"/>
      <c r="O828" s="46"/>
      <c r="P828" s="46"/>
      <c r="Q828" s="46"/>
      <c r="R828" s="46"/>
      <c r="S828" s="46"/>
      <c r="T828" s="46"/>
    </row>
    <row r="829" ht="40.5" hidden="1" spans="1:20">
      <c r="A829" s="20">
        <v>676</v>
      </c>
      <c r="B829" s="20" t="s">
        <v>1553</v>
      </c>
      <c r="C829" s="20" t="s">
        <v>29</v>
      </c>
      <c r="D829" s="20">
        <v>1</v>
      </c>
      <c r="E829" s="20" t="s">
        <v>1554</v>
      </c>
      <c r="F829" s="27">
        <f t="shared" si="76"/>
        <v>181.41</v>
      </c>
      <c r="G829" s="20">
        <v>0</v>
      </c>
      <c r="H829" s="20">
        <v>0</v>
      </c>
      <c r="I829" s="20">
        <v>0</v>
      </c>
      <c r="J829" s="20">
        <v>181.41</v>
      </c>
      <c r="K829" s="38">
        <v>0</v>
      </c>
      <c r="L829" s="38">
        <v>0</v>
      </c>
      <c r="M829" s="39" t="e">
        <f>#REF!+#REF!+#REF!+#REF!</f>
        <v>#REF!</v>
      </c>
      <c r="N829" s="39"/>
      <c r="O829" s="46"/>
      <c r="P829" s="46"/>
      <c r="Q829" s="46"/>
      <c r="R829" s="46"/>
      <c r="S829" s="46"/>
      <c r="T829" s="46"/>
    </row>
    <row r="830" ht="27" hidden="1" spans="1:20">
      <c r="A830" s="20">
        <v>677</v>
      </c>
      <c r="B830" s="20" t="s">
        <v>1555</v>
      </c>
      <c r="C830" s="20" t="s">
        <v>29</v>
      </c>
      <c r="D830" s="20">
        <v>1</v>
      </c>
      <c r="E830" s="20" t="s">
        <v>1556</v>
      </c>
      <c r="F830" s="27">
        <f t="shared" si="76"/>
        <v>712.56</v>
      </c>
      <c r="G830" s="20">
        <v>0</v>
      </c>
      <c r="H830" s="20">
        <v>0</v>
      </c>
      <c r="I830" s="20">
        <v>29.91</v>
      </c>
      <c r="J830" s="20">
        <v>682.65</v>
      </c>
      <c r="K830" s="38">
        <v>0</v>
      </c>
      <c r="L830" s="38">
        <v>0</v>
      </c>
      <c r="M830" s="39" t="e">
        <f>#REF!+#REF!+#REF!+#REF!</f>
        <v>#REF!</v>
      </c>
      <c r="N830" s="39"/>
      <c r="O830" s="46"/>
      <c r="P830" s="46"/>
      <c r="Q830" s="46"/>
      <c r="R830" s="46"/>
      <c r="S830" s="46"/>
      <c r="T830" s="46"/>
    </row>
    <row r="831" ht="40.5" hidden="1" spans="1:20">
      <c r="A831" s="20">
        <v>678</v>
      </c>
      <c r="B831" s="20" t="s">
        <v>1557</v>
      </c>
      <c r="C831" s="20" t="s">
        <v>29</v>
      </c>
      <c r="D831" s="20">
        <v>1</v>
      </c>
      <c r="E831" s="20" t="s">
        <v>1558</v>
      </c>
      <c r="F831" s="27">
        <f t="shared" si="76"/>
        <v>660.55</v>
      </c>
      <c r="G831" s="20">
        <v>0</v>
      </c>
      <c r="H831" s="20">
        <v>660.55</v>
      </c>
      <c r="I831" s="20">
        <v>0</v>
      </c>
      <c r="J831" s="20">
        <v>0</v>
      </c>
      <c r="K831" s="38">
        <v>0</v>
      </c>
      <c r="L831" s="38">
        <v>0</v>
      </c>
      <c r="M831" s="39" t="e">
        <f>#REF!+#REF!+#REF!+#REF!</f>
        <v>#REF!</v>
      </c>
      <c r="N831" s="39"/>
      <c r="O831" s="46"/>
      <c r="P831" s="46"/>
      <c r="Q831" s="46"/>
      <c r="R831" s="46"/>
      <c r="S831" s="46"/>
      <c r="T831" s="46"/>
    </row>
    <row r="832" s="1" customFormat="1" ht="40.5" hidden="1" spans="1:20">
      <c r="A832" s="20">
        <v>679</v>
      </c>
      <c r="B832" s="20" t="s">
        <v>1559</v>
      </c>
      <c r="C832" s="20" t="s">
        <v>29</v>
      </c>
      <c r="D832" s="20">
        <v>1</v>
      </c>
      <c r="E832" s="20" t="s">
        <v>1560</v>
      </c>
      <c r="F832" s="27">
        <f t="shared" si="76"/>
        <v>2857.52</v>
      </c>
      <c r="G832" s="20">
        <v>0</v>
      </c>
      <c r="H832" s="20">
        <v>207.85</v>
      </c>
      <c r="I832" s="20">
        <v>1572.23</v>
      </c>
      <c r="J832" s="20">
        <v>1077.44</v>
      </c>
      <c r="K832" s="38">
        <v>0</v>
      </c>
      <c r="L832" s="38">
        <v>0</v>
      </c>
      <c r="M832" s="39" t="e">
        <f>#REF!+#REF!+#REF!+#REF!</f>
        <v>#REF!</v>
      </c>
      <c r="N832" s="39"/>
      <c r="O832" s="46"/>
      <c r="P832" s="46"/>
      <c r="Q832" s="46"/>
      <c r="R832" s="46"/>
      <c r="S832" s="46"/>
      <c r="T832" s="46"/>
    </row>
    <row r="833" ht="40.5" hidden="1" spans="1:20">
      <c r="A833" s="20">
        <v>680</v>
      </c>
      <c r="B833" s="20" t="s">
        <v>1561</v>
      </c>
      <c r="C833" s="20" t="s">
        <v>29</v>
      </c>
      <c r="D833" s="20">
        <v>1</v>
      </c>
      <c r="E833" s="20" t="s">
        <v>1562</v>
      </c>
      <c r="F833" s="27">
        <f t="shared" si="76"/>
        <v>452.55</v>
      </c>
      <c r="G833" s="20">
        <v>0</v>
      </c>
      <c r="H833" s="20">
        <v>452.55</v>
      </c>
      <c r="I833" s="20">
        <v>0</v>
      </c>
      <c r="J833" s="20">
        <v>0</v>
      </c>
      <c r="K833" s="38">
        <v>0</v>
      </c>
      <c r="L833" s="38">
        <v>0</v>
      </c>
      <c r="M833" s="39" t="e">
        <f>#REF!+#REF!+#REF!+#REF!</f>
        <v>#REF!</v>
      </c>
      <c r="N833" s="39"/>
      <c r="O833" s="46"/>
      <c r="P833" s="46"/>
      <c r="Q833" s="46"/>
      <c r="R833" s="46"/>
      <c r="S833" s="46"/>
      <c r="T833" s="46"/>
    </row>
    <row r="834" ht="27" hidden="1" spans="1:20">
      <c r="A834" s="20">
        <v>681</v>
      </c>
      <c r="B834" s="20" t="s">
        <v>1563</v>
      </c>
      <c r="C834" s="20" t="s">
        <v>29</v>
      </c>
      <c r="D834" s="20">
        <v>1</v>
      </c>
      <c r="E834" s="20" t="s">
        <v>1564</v>
      </c>
      <c r="F834" s="27">
        <f t="shared" si="76"/>
        <v>403.55</v>
      </c>
      <c r="G834" s="20">
        <v>0</v>
      </c>
      <c r="H834" s="20">
        <v>95.1</v>
      </c>
      <c r="I834" s="20">
        <v>292.04</v>
      </c>
      <c r="J834" s="20">
        <v>16.41</v>
      </c>
      <c r="K834" s="38">
        <v>0</v>
      </c>
      <c r="L834" s="38">
        <v>0</v>
      </c>
      <c r="M834" s="39" t="e">
        <f>#REF!+#REF!+#REF!+#REF!</f>
        <v>#REF!</v>
      </c>
      <c r="N834" s="39"/>
      <c r="O834" s="46"/>
      <c r="P834" s="46"/>
      <c r="Q834" s="46"/>
      <c r="R834" s="46"/>
      <c r="S834" s="46"/>
      <c r="T834" s="46"/>
    </row>
    <row r="835" ht="27" hidden="1" spans="1:20">
      <c r="A835" s="20">
        <v>682</v>
      </c>
      <c r="B835" s="20" t="s">
        <v>1565</v>
      </c>
      <c r="C835" s="20" t="s">
        <v>72</v>
      </c>
      <c r="D835" s="20">
        <v>1</v>
      </c>
      <c r="E835" s="20" t="s">
        <v>1566</v>
      </c>
      <c r="F835" s="27">
        <f t="shared" si="76"/>
        <v>359.28</v>
      </c>
      <c r="G835" s="20">
        <v>0</v>
      </c>
      <c r="H835" s="20">
        <v>0</v>
      </c>
      <c r="I835" s="20">
        <v>0</v>
      </c>
      <c r="J835" s="20">
        <v>359.28</v>
      </c>
      <c r="K835" s="38">
        <v>0</v>
      </c>
      <c r="L835" s="38">
        <v>0</v>
      </c>
      <c r="M835" s="39" t="e">
        <f>#REF!+#REF!+#REF!+#REF!</f>
        <v>#REF!</v>
      </c>
      <c r="N835" s="39"/>
      <c r="O835" s="46"/>
      <c r="P835" s="46"/>
      <c r="Q835" s="46"/>
      <c r="R835" s="46"/>
      <c r="S835" s="46"/>
      <c r="T835" s="46"/>
    </row>
    <row r="836" ht="27" hidden="1" spans="1:20">
      <c r="A836" s="20">
        <v>683</v>
      </c>
      <c r="B836" s="20" t="s">
        <v>1567</v>
      </c>
      <c r="C836" s="20" t="s">
        <v>29</v>
      </c>
      <c r="D836" s="20">
        <v>1</v>
      </c>
      <c r="E836" s="20" t="s">
        <v>1568</v>
      </c>
      <c r="F836" s="27">
        <f t="shared" si="76"/>
        <v>1049.69</v>
      </c>
      <c r="G836" s="20">
        <v>0</v>
      </c>
      <c r="H836" s="20">
        <v>1049.69</v>
      </c>
      <c r="I836" s="20">
        <v>0</v>
      </c>
      <c r="J836" s="20">
        <v>0</v>
      </c>
      <c r="K836" s="38">
        <v>0</v>
      </c>
      <c r="L836" s="38">
        <v>0</v>
      </c>
      <c r="M836" s="39" t="e">
        <f>#REF!+#REF!+#REF!+#REF!</f>
        <v>#REF!</v>
      </c>
      <c r="N836" s="39"/>
      <c r="O836" s="46"/>
      <c r="P836" s="46"/>
      <c r="Q836" s="46"/>
      <c r="R836" s="46"/>
      <c r="S836" s="46"/>
      <c r="T836" s="46"/>
    </row>
    <row r="837" ht="27" hidden="1" spans="1:20">
      <c r="A837" s="20">
        <v>684</v>
      </c>
      <c r="B837" s="20" t="s">
        <v>1569</v>
      </c>
      <c r="C837" s="20" t="s">
        <v>72</v>
      </c>
      <c r="D837" s="20">
        <v>1</v>
      </c>
      <c r="E837" s="20" t="s">
        <v>1570</v>
      </c>
      <c r="F837" s="27">
        <f t="shared" si="76"/>
        <v>150.44</v>
      </c>
      <c r="G837" s="20">
        <v>0</v>
      </c>
      <c r="H837" s="20">
        <v>0</v>
      </c>
      <c r="I837" s="56">
        <v>150.44</v>
      </c>
      <c r="J837" s="20">
        <v>0</v>
      </c>
      <c r="K837" s="38">
        <v>0</v>
      </c>
      <c r="L837" s="38">
        <v>0</v>
      </c>
      <c r="M837" s="39" t="e">
        <f>#REF!+#REF!+#REF!+#REF!</f>
        <v>#REF!</v>
      </c>
      <c r="N837" s="39"/>
      <c r="O837" s="46"/>
      <c r="P837" s="46"/>
      <c r="Q837" s="46"/>
      <c r="R837" s="46"/>
      <c r="S837" s="46"/>
      <c r="T837" s="46"/>
    </row>
    <row r="838" s="1" customFormat="1" ht="27" hidden="1" spans="1:20">
      <c r="A838" s="20">
        <v>685</v>
      </c>
      <c r="B838" s="20" t="s">
        <v>1571</v>
      </c>
      <c r="C838" s="20" t="s">
        <v>29</v>
      </c>
      <c r="D838" s="20">
        <v>1</v>
      </c>
      <c r="E838" s="20" t="s">
        <v>1572</v>
      </c>
      <c r="F838" s="27">
        <f t="shared" si="76"/>
        <v>615.43</v>
      </c>
      <c r="G838" s="20">
        <v>0</v>
      </c>
      <c r="H838" s="20">
        <v>0</v>
      </c>
      <c r="I838" s="20">
        <v>0</v>
      </c>
      <c r="J838" s="20">
        <v>615.43</v>
      </c>
      <c r="K838" s="38">
        <v>0</v>
      </c>
      <c r="L838" s="38">
        <v>0</v>
      </c>
      <c r="M838" s="39" t="e">
        <f>#REF!+#REF!+#REF!+#REF!</f>
        <v>#REF!</v>
      </c>
      <c r="N838" s="39"/>
      <c r="O838" s="46"/>
      <c r="P838" s="46"/>
      <c r="Q838" s="46"/>
      <c r="R838" s="46"/>
      <c r="S838" s="46"/>
      <c r="T838" s="46"/>
    </row>
    <row r="839" ht="40" hidden="1" customHeight="1" spans="1:20">
      <c r="A839" s="20">
        <v>686</v>
      </c>
      <c r="B839" s="20" t="s">
        <v>1573</v>
      </c>
      <c r="C839" s="20" t="s">
        <v>29</v>
      </c>
      <c r="D839" s="20">
        <v>1</v>
      </c>
      <c r="E839" s="53" t="s">
        <v>1574</v>
      </c>
      <c r="F839" s="27">
        <f t="shared" si="76"/>
        <v>223.59</v>
      </c>
      <c r="G839" s="59">
        <v>0</v>
      </c>
      <c r="H839" s="59">
        <v>0</v>
      </c>
      <c r="I839" s="20">
        <v>6.78999999999999</v>
      </c>
      <c r="J839" s="59">
        <v>216.8</v>
      </c>
      <c r="K839" s="38">
        <v>0</v>
      </c>
      <c r="L839" s="38">
        <v>0</v>
      </c>
      <c r="M839" s="39" t="e">
        <f>#REF!+#REF!+#REF!+#REF!</f>
        <v>#REF!</v>
      </c>
      <c r="N839" s="39"/>
      <c r="O839" s="46"/>
      <c r="P839" s="46"/>
      <c r="Q839" s="46"/>
      <c r="R839" s="46"/>
      <c r="S839" s="46"/>
      <c r="T839" s="46"/>
    </row>
    <row r="840" ht="40.5" hidden="1" spans="1:20">
      <c r="A840" s="20">
        <v>687</v>
      </c>
      <c r="B840" s="20" t="s">
        <v>1575</v>
      </c>
      <c r="C840" s="20" t="s">
        <v>29</v>
      </c>
      <c r="D840" s="20">
        <v>1</v>
      </c>
      <c r="E840" s="20" t="s">
        <v>1576</v>
      </c>
      <c r="F840" s="27">
        <f t="shared" si="76"/>
        <v>254.06</v>
      </c>
      <c r="G840" s="20">
        <v>0</v>
      </c>
      <c r="H840" s="20">
        <v>0</v>
      </c>
      <c r="I840" s="20">
        <v>81.27</v>
      </c>
      <c r="J840" s="20">
        <v>172.79</v>
      </c>
      <c r="K840" s="38">
        <v>0</v>
      </c>
      <c r="L840" s="38">
        <v>0</v>
      </c>
      <c r="M840" s="39" t="e">
        <f>#REF!+#REF!+#REF!+#REF!</f>
        <v>#REF!</v>
      </c>
      <c r="N840" s="39"/>
      <c r="O840" s="46"/>
      <c r="P840" s="46"/>
      <c r="Q840" s="46"/>
      <c r="R840" s="46"/>
      <c r="S840" s="46"/>
      <c r="T840" s="46"/>
    </row>
    <row r="841" ht="54" hidden="1" spans="1:20">
      <c r="A841" s="20">
        <v>688</v>
      </c>
      <c r="B841" s="20" t="s">
        <v>1577</v>
      </c>
      <c r="C841" s="20" t="s">
        <v>72</v>
      </c>
      <c r="D841" s="20">
        <v>1</v>
      </c>
      <c r="E841" s="20" t="s">
        <v>1578</v>
      </c>
      <c r="F841" s="27">
        <f t="shared" si="76"/>
        <v>111.21</v>
      </c>
      <c r="G841" s="20">
        <v>0</v>
      </c>
      <c r="H841" s="20">
        <v>0</v>
      </c>
      <c r="I841" s="59">
        <f>114.5-3.29</f>
        <v>111.21</v>
      </c>
      <c r="J841" s="20">
        <v>0</v>
      </c>
      <c r="K841" s="38">
        <v>0</v>
      </c>
      <c r="L841" s="38">
        <v>0</v>
      </c>
      <c r="M841" s="39" t="e">
        <f>#REF!+#REF!+#REF!+#REF!</f>
        <v>#REF!</v>
      </c>
      <c r="N841" s="39"/>
      <c r="O841" s="46"/>
      <c r="P841" s="46"/>
      <c r="Q841" s="46"/>
      <c r="R841" s="46"/>
      <c r="S841" s="46"/>
      <c r="T841" s="46"/>
    </row>
    <row r="842" ht="54" hidden="1" spans="1:20">
      <c r="A842" s="20">
        <v>689</v>
      </c>
      <c r="B842" s="20" t="s">
        <v>1579</v>
      </c>
      <c r="C842" s="20" t="s">
        <v>29</v>
      </c>
      <c r="D842" s="20">
        <v>1</v>
      </c>
      <c r="E842" s="20" t="s">
        <v>1580</v>
      </c>
      <c r="F842" s="27">
        <f t="shared" si="76"/>
        <v>912.9</v>
      </c>
      <c r="G842" s="20">
        <v>0</v>
      </c>
      <c r="H842" s="20">
        <v>912.9</v>
      </c>
      <c r="I842" s="20">
        <v>0</v>
      </c>
      <c r="J842" s="20">
        <v>0</v>
      </c>
      <c r="K842" s="38">
        <v>0</v>
      </c>
      <c r="L842" s="38">
        <v>0</v>
      </c>
      <c r="M842" s="39" t="e">
        <f>#REF!+#REF!+#REF!+#REF!</f>
        <v>#REF!</v>
      </c>
      <c r="N842" s="39"/>
      <c r="O842" s="46"/>
      <c r="P842" s="46"/>
      <c r="Q842" s="46"/>
      <c r="R842" s="46"/>
      <c r="S842" s="46"/>
      <c r="T842" s="46"/>
    </row>
    <row r="843" ht="31" hidden="1" customHeight="1" spans="1:20">
      <c r="A843" s="20">
        <v>690</v>
      </c>
      <c r="B843" s="20" t="s">
        <v>1581</v>
      </c>
      <c r="C843" s="20" t="s">
        <v>29</v>
      </c>
      <c r="D843" s="20">
        <v>1</v>
      </c>
      <c r="E843" s="20" t="s">
        <v>1582</v>
      </c>
      <c r="F843" s="27">
        <f t="shared" si="76"/>
        <v>403.56</v>
      </c>
      <c r="G843" s="20">
        <v>0</v>
      </c>
      <c r="H843" s="20">
        <v>29.98</v>
      </c>
      <c r="I843" s="20">
        <v>341.64</v>
      </c>
      <c r="J843" s="20">
        <v>31.94</v>
      </c>
      <c r="K843" s="38">
        <v>0</v>
      </c>
      <c r="L843" s="38">
        <v>0</v>
      </c>
      <c r="M843" s="39" t="e">
        <f>#REF!+#REF!+#REF!+#REF!</f>
        <v>#REF!</v>
      </c>
      <c r="N843" s="39"/>
      <c r="O843" s="46"/>
      <c r="P843" s="46"/>
      <c r="Q843" s="46"/>
      <c r="R843" s="46"/>
      <c r="S843" s="46"/>
      <c r="T843" s="46"/>
    </row>
    <row r="844" ht="27" hidden="1" spans="1:20">
      <c r="A844" s="20">
        <v>691</v>
      </c>
      <c r="B844" s="20" t="s">
        <v>1583</v>
      </c>
      <c r="C844" s="20" t="s">
        <v>72</v>
      </c>
      <c r="D844" s="20">
        <v>1</v>
      </c>
      <c r="E844" s="20" t="s">
        <v>1584</v>
      </c>
      <c r="F844" s="27">
        <f t="shared" si="76"/>
        <v>184.07</v>
      </c>
      <c r="G844" s="20">
        <v>0</v>
      </c>
      <c r="H844" s="20">
        <v>0</v>
      </c>
      <c r="I844" s="20">
        <v>0</v>
      </c>
      <c r="J844" s="20">
        <v>184.07</v>
      </c>
      <c r="K844" s="38">
        <v>0</v>
      </c>
      <c r="L844" s="38">
        <v>0</v>
      </c>
      <c r="M844" s="39" t="e">
        <f>#REF!+#REF!+#REF!+#REF!</f>
        <v>#REF!</v>
      </c>
      <c r="N844" s="39"/>
      <c r="O844" s="46"/>
      <c r="P844" s="46"/>
      <c r="Q844" s="46"/>
      <c r="R844" s="46"/>
      <c r="S844" s="46"/>
      <c r="T844" s="46"/>
    </row>
    <row r="845" ht="32" hidden="1" customHeight="1" spans="1:20">
      <c r="A845" s="20">
        <v>692</v>
      </c>
      <c r="B845" s="20" t="s">
        <v>1585</v>
      </c>
      <c r="C845" s="20" t="s">
        <v>72</v>
      </c>
      <c r="D845" s="20">
        <v>1</v>
      </c>
      <c r="E845" s="20" t="s">
        <v>1586</v>
      </c>
      <c r="F845" s="27">
        <f t="shared" si="76"/>
        <v>1227.43</v>
      </c>
      <c r="G845" s="20">
        <v>0</v>
      </c>
      <c r="H845" s="20">
        <v>1227.43</v>
      </c>
      <c r="I845" s="20">
        <v>0</v>
      </c>
      <c r="J845" s="20">
        <v>0</v>
      </c>
      <c r="K845" s="38">
        <v>0</v>
      </c>
      <c r="L845" s="38">
        <v>0</v>
      </c>
      <c r="M845" s="39" t="e">
        <f>#REF!+#REF!+#REF!+#REF!</f>
        <v>#REF!</v>
      </c>
      <c r="N845" s="39"/>
      <c r="O845" s="46"/>
      <c r="P845" s="46"/>
      <c r="Q845" s="46"/>
      <c r="R845" s="46"/>
      <c r="S845" s="46"/>
      <c r="T845" s="46"/>
    </row>
    <row r="846" ht="27" hidden="1" spans="1:20">
      <c r="A846" s="20">
        <v>693</v>
      </c>
      <c r="B846" s="20" t="s">
        <v>1587</v>
      </c>
      <c r="C846" s="20" t="s">
        <v>29</v>
      </c>
      <c r="D846" s="20">
        <v>1</v>
      </c>
      <c r="E846" s="20" t="s">
        <v>1588</v>
      </c>
      <c r="F846" s="27">
        <f t="shared" si="76"/>
        <v>2431.21</v>
      </c>
      <c r="G846" s="20">
        <v>0</v>
      </c>
      <c r="H846" s="32">
        <v>1597.96</v>
      </c>
      <c r="I846" s="32">
        <v>833.25</v>
      </c>
      <c r="J846" s="20">
        <v>0</v>
      </c>
      <c r="K846" s="38">
        <v>0</v>
      </c>
      <c r="L846" s="38">
        <v>0</v>
      </c>
      <c r="M846" s="39" t="e">
        <f>#REF!+#REF!+#REF!+#REF!</f>
        <v>#REF!</v>
      </c>
      <c r="N846" s="39"/>
      <c r="O846" s="46"/>
      <c r="P846" s="46"/>
      <c r="Q846" s="46"/>
      <c r="R846" s="46"/>
      <c r="S846" s="46"/>
      <c r="T846" s="46"/>
    </row>
    <row r="847" ht="27" hidden="1" spans="1:20">
      <c r="A847" s="20">
        <v>694</v>
      </c>
      <c r="B847" s="20" t="s">
        <v>1589</v>
      </c>
      <c r="C847" s="20" t="s">
        <v>29</v>
      </c>
      <c r="D847" s="20">
        <v>1</v>
      </c>
      <c r="E847" s="20" t="s">
        <v>1590</v>
      </c>
      <c r="F847" s="27">
        <f t="shared" si="76"/>
        <v>1079.81</v>
      </c>
      <c r="G847" s="20">
        <v>0</v>
      </c>
      <c r="H847" s="20">
        <v>629.49</v>
      </c>
      <c r="I847" s="20">
        <v>292.63</v>
      </c>
      <c r="J847" s="20">
        <v>157.69</v>
      </c>
      <c r="K847" s="38">
        <v>0</v>
      </c>
      <c r="L847" s="38">
        <v>0</v>
      </c>
      <c r="M847" s="39" t="e">
        <f>#REF!+#REF!+#REF!+#REF!</f>
        <v>#REF!</v>
      </c>
      <c r="N847" s="39"/>
      <c r="O847" s="46"/>
      <c r="P847" s="46"/>
      <c r="Q847" s="46"/>
      <c r="R847" s="46"/>
      <c r="S847" s="46"/>
      <c r="T847" s="46"/>
    </row>
    <row r="848" ht="27" hidden="1" spans="1:20">
      <c r="A848" s="20">
        <v>695</v>
      </c>
      <c r="B848" s="20" t="s">
        <v>1591</v>
      </c>
      <c r="C848" s="20" t="s">
        <v>29</v>
      </c>
      <c r="D848" s="20">
        <v>1</v>
      </c>
      <c r="E848" s="20" t="s">
        <v>1592</v>
      </c>
      <c r="F848" s="27">
        <f t="shared" si="76"/>
        <v>123.13</v>
      </c>
      <c r="G848" s="20">
        <v>0</v>
      </c>
      <c r="H848" s="20">
        <v>0</v>
      </c>
      <c r="I848" s="20">
        <v>123.13</v>
      </c>
      <c r="J848" s="20">
        <v>0</v>
      </c>
      <c r="K848" s="38">
        <v>0</v>
      </c>
      <c r="L848" s="38">
        <v>0</v>
      </c>
      <c r="M848" s="39" t="e">
        <f>#REF!+#REF!+#REF!+#REF!</f>
        <v>#REF!</v>
      </c>
      <c r="N848" s="39"/>
      <c r="O848" s="46"/>
      <c r="P848" s="46"/>
      <c r="Q848" s="46"/>
      <c r="R848" s="46"/>
      <c r="S848" s="46"/>
      <c r="T848" s="46"/>
    </row>
    <row r="849" ht="40.5" hidden="1" spans="1:20">
      <c r="A849" s="20">
        <v>696</v>
      </c>
      <c r="B849" s="20" t="s">
        <v>1593</v>
      </c>
      <c r="C849" s="20" t="s">
        <v>29</v>
      </c>
      <c r="D849" s="20">
        <v>1</v>
      </c>
      <c r="E849" s="20" t="s">
        <v>1594</v>
      </c>
      <c r="F849" s="27">
        <f t="shared" si="76"/>
        <v>633.95</v>
      </c>
      <c r="G849" s="20">
        <v>0</v>
      </c>
      <c r="H849" s="20">
        <v>0</v>
      </c>
      <c r="I849" s="20">
        <v>188.02</v>
      </c>
      <c r="J849" s="20">
        <f>448.64-2.71</f>
        <v>445.93</v>
      </c>
      <c r="K849" s="38">
        <v>0</v>
      </c>
      <c r="L849" s="38">
        <v>0</v>
      </c>
      <c r="M849" s="39" t="e">
        <f>#REF!+#REF!+#REF!+#REF!</f>
        <v>#REF!</v>
      </c>
      <c r="N849" s="39"/>
      <c r="O849" s="46"/>
      <c r="P849" s="46"/>
      <c r="Q849" s="46"/>
      <c r="R849" s="46"/>
      <c r="S849" s="46"/>
      <c r="T849" s="46"/>
    </row>
    <row r="850" ht="27" hidden="1" spans="1:20">
      <c r="A850" s="20">
        <v>697</v>
      </c>
      <c r="B850" s="20" t="s">
        <v>1595</v>
      </c>
      <c r="C850" s="20" t="s">
        <v>29</v>
      </c>
      <c r="D850" s="20">
        <v>1</v>
      </c>
      <c r="E850" s="20" t="s">
        <v>1596</v>
      </c>
      <c r="F850" s="27">
        <f t="shared" si="76"/>
        <v>139.17</v>
      </c>
      <c r="G850" s="20">
        <v>0</v>
      </c>
      <c r="H850" s="20">
        <v>0</v>
      </c>
      <c r="I850" s="20">
        <v>0</v>
      </c>
      <c r="J850" s="20">
        <v>139.17</v>
      </c>
      <c r="K850" s="38">
        <v>0</v>
      </c>
      <c r="L850" s="38">
        <v>0</v>
      </c>
      <c r="M850" s="39" t="e">
        <f>#REF!+#REF!+#REF!+#REF!</f>
        <v>#REF!</v>
      </c>
      <c r="N850" s="39"/>
      <c r="O850" s="46"/>
      <c r="P850" s="46"/>
      <c r="Q850" s="46"/>
      <c r="R850" s="46"/>
      <c r="S850" s="46"/>
      <c r="T850" s="46"/>
    </row>
    <row r="851" ht="27" hidden="1" spans="1:20">
      <c r="A851" s="20">
        <v>698</v>
      </c>
      <c r="B851" s="20" t="s">
        <v>1597</v>
      </c>
      <c r="C851" s="20" t="s">
        <v>29</v>
      </c>
      <c r="D851" s="20">
        <v>1</v>
      </c>
      <c r="E851" s="20" t="s">
        <v>1598</v>
      </c>
      <c r="F851" s="27">
        <f t="shared" si="76"/>
        <v>1221.39</v>
      </c>
      <c r="G851" s="20"/>
      <c r="H851" s="20">
        <v>1058.7</v>
      </c>
      <c r="I851" s="20">
        <v>162.69</v>
      </c>
      <c r="J851" s="20">
        <v>0</v>
      </c>
      <c r="K851" s="38">
        <v>0</v>
      </c>
      <c r="L851" s="38">
        <v>0</v>
      </c>
      <c r="M851" s="39" t="e">
        <f>#REF!+#REF!+#REF!+#REF!</f>
        <v>#REF!</v>
      </c>
      <c r="N851" s="39"/>
      <c r="O851" s="46"/>
      <c r="P851" s="46"/>
      <c r="Q851" s="46"/>
      <c r="R851" s="46"/>
      <c r="S851" s="46"/>
      <c r="T851" s="46"/>
    </row>
    <row r="852" s="1" customFormat="1" ht="81" spans="1:20">
      <c r="A852" s="20">
        <v>699</v>
      </c>
      <c r="B852" s="20" t="s">
        <v>1599</v>
      </c>
      <c r="C852" s="20" t="s">
        <v>29</v>
      </c>
      <c r="D852" s="20">
        <v>1</v>
      </c>
      <c r="E852" s="20" t="s">
        <v>1600</v>
      </c>
      <c r="F852" s="27">
        <v>3376.01</v>
      </c>
      <c r="G852" s="20">
        <v>0</v>
      </c>
      <c r="H852" s="20">
        <v>584.32</v>
      </c>
      <c r="I852" s="20">
        <v>5.79</v>
      </c>
      <c r="J852" s="20">
        <v>2785.9</v>
      </c>
      <c r="K852" s="38">
        <v>0</v>
      </c>
      <c r="L852" s="38">
        <v>200</v>
      </c>
      <c r="M852" s="83">
        <v>0</v>
      </c>
      <c r="N852" s="38" t="s">
        <v>1601</v>
      </c>
      <c r="O852" s="46"/>
      <c r="P852" s="46"/>
      <c r="Q852" s="46"/>
      <c r="R852" s="46"/>
      <c r="S852" s="46"/>
      <c r="T852" s="46"/>
    </row>
    <row r="853" ht="40.5" hidden="1" spans="1:20">
      <c r="A853" s="20">
        <v>700</v>
      </c>
      <c r="B853" s="20" t="s">
        <v>1602</v>
      </c>
      <c r="C853" s="20" t="s">
        <v>29</v>
      </c>
      <c r="D853" s="20">
        <v>1</v>
      </c>
      <c r="E853" s="20" t="s">
        <v>1603</v>
      </c>
      <c r="F853" s="27">
        <f t="shared" si="76"/>
        <v>454.03</v>
      </c>
      <c r="G853" s="20">
        <v>0</v>
      </c>
      <c r="H853" s="20">
        <v>0</v>
      </c>
      <c r="I853" s="20">
        <v>454.03</v>
      </c>
      <c r="J853" s="20">
        <v>0</v>
      </c>
      <c r="K853" s="38">
        <v>0</v>
      </c>
      <c r="L853" s="38">
        <v>0</v>
      </c>
      <c r="M853" s="39" t="e">
        <f>#REF!+#REF!+#REF!+#REF!</f>
        <v>#REF!</v>
      </c>
      <c r="N853" s="39"/>
      <c r="O853" s="46"/>
      <c r="P853" s="46"/>
      <c r="Q853" s="46"/>
      <c r="R853" s="46"/>
      <c r="S853" s="46"/>
      <c r="T853" s="46"/>
    </row>
    <row r="854" ht="40.5" hidden="1" spans="1:20">
      <c r="A854" s="20">
        <v>701</v>
      </c>
      <c r="B854" s="20" t="s">
        <v>1604</v>
      </c>
      <c r="C854" s="20" t="s">
        <v>29</v>
      </c>
      <c r="D854" s="20">
        <v>1</v>
      </c>
      <c r="E854" s="20" t="s">
        <v>1605</v>
      </c>
      <c r="F854" s="27">
        <f t="shared" si="76"/>
        <v>462.01</v>
      </c>
      <c r="G854" s="20">
        <v>0</v>
      </c>
      <c r="H854" s="20">
        <v>324.41</v>
      </c>
      <c r="I854" s="20">
        <v>137.6</v>
      </c>
      <c r="J854" s="20">
        <v>0</v>
      </c>
      <c r="K854" s="38">
        <v>0</v>
      </c>
      <c r="L854" s="38">
        <v>0</v>
      </c>
      <c r="M854" s="39" t="e">
        <f>#REF!+#REF!+#REF!+#REF!</f>
        <v>#REF!</v>
      </c>
      <c r="N854" s="39"/>
      <c r="O854" s="46"/>
      <c r="P854" s="46"/>
      <c r="Q854" s="46"/>
      <c r="R854" s="46"/>
      <c r="S854" s="46"/>
      <c r="T854" s="46"/>
    </row>
    <row r="855" ht="40.5" hidden="1" spans="1:20">
      <c r="A855" s="20">
        <v>702</v>
      </c>
      <c r="B855" s="20" t="s">
        <v>1606</v>
      </c>
      <c r="C855" s="20" t="s">
        <v>29</v>
      </c>
      <c r="D855" s="20">
        <v>1</v>
      </c>
      <c r="E855" s="20" t="s">
        <v>1607</v>
      </c>
      <c r="F855" s="27">
        <f t="shared" si="76"/>
        <v>304.9</v>
      </c>
      <c r="G855" s="20">
        <v>0</v>
      </c>
      <c r="H855" s="20">
        <v>19.52</v>
      </c>
      <c r="I855" s="20">
        <v>285.38</v>
      </c>
      <c r="J855" s="20">
        <v>0</v>
      </c>
      <c r="K855" s="38">
        <v>0</v>
      </c>
      <c r="L855" s="38">
        <v>0</v>
      </c>
      <c r="M855" s="39" t="e">
        <f>#REF!+#REF!+#REF!+#REF!</f>
        <v>#REF!</v>
      </c>
      <c r="N855" s="39"/>
      <c r="O855" s="46"/>
      <c r="P855" s="46"/>
      <c r="Q855" s="46"/>
      <c r="R855" s="46"/>
      <c r="S855" s="46"/>
      <c r="T855" s="46"/>
    </row>
    <row r="856" ht="40.5" hidden="1" spans="1:20">
      <c r="A856" s="20">
        <v>703</v>
      </c>
      <c r="B856" s="20" t="s">
        <v>1608</v>
      </c>
      <c r="C856" s="20" t="s">
        <v>29</v>
      </c>
      <c r="D856" s="20">
        <v>1</v>
      </c>
      <c r="E856" s="20" t="s">
        <v>1609</v>
      </c>
      <c r="F856" s="27">
        <f t="shared" si="76"/>
        <v>2881.54</v>
      </c>
      <c r="G856" s="20">
        <v>0</v>
      </c>
      <c r="H856" s="20">
        <v>2874.64</v>
      </c>
      <c r="I856" s="20">
        <v>6.9</v>
      </c>
      <c r="J856" s="20">
        <v>0</v>
      </c>
      <c r="K856" s="38">
        <v>0</v>
      </c>
      <c r="L856" s="38">
        <v>0</v>
      </c>
      <c r="M856" s="39" t="e">
        <f>#REF!+#REF!+#REF!+#REF!</f>
        <v>#REF!</v>
      </c>
      <c r="N856" s="39"/>
      <c r="O856" s="46"/>
      <c r="P856" s="46"/>
      <c r="Q856" s="46"/>
      <c r="R856" s="46"/>
      <c r="S856" s="46"/>
      <c r="T856" s="46"/>
    </row>
    <row r="857" ht="40.5" hidden="1" spans="1:20">
      <c r="A857" s="20">
        <v>704</v>
      </c>
      <c r="B857" s="20" t="s">
        <v>1610</v>
      </c>
      <c r="C857" s="20" t="s">
        <v>72</v>
      </c>
      <c r="D857" s="20">
        <v>1</v>
      </c>
      <c r="E857" s="20" t="s">
        <v>1611</v>
      </c>
      <c r="F857" s="27">
        <f t="shared" si="76"/>
        <v>733.94</v>
      </c>
      <c r="G857" s="20">
        <v>0</v>
      </c>
      <c r="H857" s="20">
        <v>733.94</v>
      </c>
      <c r="I857" s="20">
        <v>0</v>
      </c>
      <c r="J857" s="20">
        <v>0</v>
      </c>
      <c r="K857" s="38">
        <v>0</v>
      </c>
      <c r="L857" s="38">
        <v>0</v>
      </c>
      <c r="M857" s="39" t="e">
        <f>#REF!+#REF!+#REF!+#REF!</f>
        <v>#REF!</v>
      </c>
      <c r="N857" s="39"/>
      <c r="O857" s="46"/>
      <c r="P857" s="46"/>
      <c r="Q857" s="46"/>
      <c r="R857" s="46"/>
      <c r="S857" s="46"/>
      <c r="T857" s="46"/>
    </row>
    <row r="858" s="1" customFormat="1" ht="40.5" hidden="1" spans="1:20">
      <c r="A858" s="20">
        <v>705</v>
      </c>
      <c r="B858" s="20" t="s">
        <v>1612</v>
      </c>
      <c r="C858" s="20" t="s">
        <v>29</v>
      </c>
      <c r="D858" s="20">
        <v>4</v>
      </c>
      <c r="E858" s="20" t="s">
        <v>1613</v>
      </c>
      <c r="F858" s="29">
        <f t="shared" si="76"/>
        <v>3043.91</v>
      </c>
      <c r="G858" s="74">
        <v>0</v>
      </c>
      <c r="H858" s="74">
        <v>1724.74</v>
      </c>
      <c r="I858" s="74">
        <v>818.06</v>
      </c>
      <c r="J858" s="74">
        <v>501.11</v>
      </c>
      <c r="K858" s="38">
        <v>0</v>
      </c>
      <c r="L858" s="38">
        <v>0</v>
      </c>
      <c r="M858" s="47" t="e">
        <f>#REF!+#REF!+#REF!+#REF!</f>
        <v>#REF!</v>
      </c>
      <c r="N858" s="47"/>
      <c r="O858" s="46"/>
      <c r="P858" s="46"/>
      <c r="Q858" s="46"/>
      <c r="R858" s="46"/>
      <c r="S858" s="46"/>
      <c r="T858" s="46"/>
    </row>
    <row r="859" s="1" customFormat="1" ht="27" hidden="1" spans="1:20">
      <c r="A859" s="20"/>
      <c r="B859" s="20"/>
      <c r="C859" s="20"/>
      <c r="D859" s="20"/>
      <c r="E859" s="20" t="s">
        <v>1614</v>
      </c>
      <c r="F859" s="30"/>
      <c r="G859" s="77"/>
      <c r="H859" s="77"/>
      <c r="I859" s="77"/>
      <c r="J859" s="77"/>
      <c r="K859" s="38"/>
      <c r="L859" s="38"/>
      <c r="M859" s="48"/>
      <c r="N859" s="48"/>
      <c r="O859" s="46"/>
      <c r="P859" s="46"/>
      <c r="Q859" s="46"/>
      <c r="R859" s="46"/>
      <c r="S859" s="46"/>
      <c r="T859" s="46"/>
    </row>
    <row r="860" s="1" customFormat="1" ht="27" hidden="1" spans="1:20">
      <c r="A860" s="20"/>
      <c r="B860" s="20"/>
      <c r="C860" s="20"/>
      <c r="D860" s="20"/>
      <c r="E860" s="20" t="s">
        <v>1615</v>
      </c>
      <c r="F860" s="30"/>
      <c r="G860" s="77"/>
      <c r="H860" s="77"/>
      <c r="I860" s="77"/>
      <c r="J860" s="77"/>
      <c r="K860" s="38"/>
      <c r="L860" s="38"/>
      <c r="M860" s="48"/>
      <c r="N860" s="48"/>
      <c r="O860" s="46"/>
      <c r="P860" s="46"/>
      <c r="Q860" s="46"/>
      <c r="R860" s="46"/>
      <c r="S860" s="46"/>
      <c r="T860" s="46"/>
    </row>
    <row r="861" s="1" customFormat="1" ht="27" hidden="1" spans="1:20">
      <c r="A861" s="20"/>
      <c r="B861" s="20"/>
      <c r="C861" s="20"/>
      <c r="D861" s="20"/>
      <c r="E861" s="20" t="s">
        <v>1616</v>
      </c>
      <c r="F861" s="31"/>
      <c r="G861" s="75"/>
      <c r="H861" s="75"/>
      <c r="I861" s="75"/>
      <c r="J861" s="75"/>
      <c r="K861" s="38"/>
      <c r="L861" s="38"/>
      <c r="M861" s="49"/>
      <c r="N861" s="49"/>
      <c r="O861" s="46"/>
      <c r="P861" s="46"/>
      <c r="Q861" s="46"/>
      <c r="R861" s="46"/>
      <c r="S861" s="46"/>
      <c r="T861" s="46"/>
    </row>
    <row r="862" ht="27" hidden="1" spans="1:20">
      <c r="A862" s="20">
        <v>706</v>
      </c>
      <c r="B862" s="20" t="s">
        <v>1617</v>
      </c>
      <c r="C862" s="20" t="s">
        <v>29</v>
      </c>
      <c r="D862" s="20">
        <v>1</v>
      </c>
      <c r="E862" s="20" t="s">
        <v>1618</v>
      </c>
      <c r="F862" s="27">
        <f t="shared" ref="F862:F865" si="77">G862+H862+I862+J862</f>
        <v>626.73</v>
      </c>
      <c r="G862" s="20">
        <v>0</v>
      </c>
      <c r="H862" s="20">
        <v>539.41</v>
      </c>
      <c r="I862" s="20">
        <v>87.32</v>
      </c>
      <c r="J862" s="20">
        <v>0</v>
      </c>
      <c r="K862" s="38">
        <v>0</v>
      </c>
      <c r="L862" s="38">
        <v>0</v>
      </c>
      <c r="M862" s="39" t="e">
        <f>#REF!+#REF!+#REF!+#REF!</f>
        <v>#REF!</v>
      </c>
      <c r="N862" s="39"/>
      <c r="O862" s="46"/>
      <c r="P862" s="46"/>
      <c r="Q862" s="46"/>
      <c r="R862" s="46"/>
      <c r="S862" s="46"/>
      <c r="T862" s="46"/>
    </row>
    <row r="863" ht="37" hidden="1" customHeight="1" spans="1:20">
      <c r="A863" s="20">
        <v>707</v>
      </c>
      <c r="B863" s="20" t="s">
        <v>1619</v>
      </c>
      <c r="C863" s="20" t="s">
        <v>72</v>
      </c>
      <c r="D863" s="20">
        <v>1</v>
      </c>
      <c r="E863" s="20" t="s">
        <v>1620</v>
      </c>
      <c r="F863" s="27">
        <f t="shared" si="77"/>
        <v>689.51</v>
      </c>
      <c r="G863" s="20">
        <v>0</v>
      </c>
      <c r="H863" s="20">
        <v>0</v>
      </c>
      <c r="I863" s="20">
        <v>689.51</v>
      </c>
      <c r="J863" s="20">
        <v>0</v>
      </c>
      <c r="K863" s="38">
        <v>0</v>
      </c>
      <c r="L863" s="38">
        <v>0</v>
      </c>
      <c r="M863" s="39" t="e">
        <f>#REF!+#REF!+#REF!+#REF!</f>
        <v>#REF!</v>
      </c>
      <c r="N863" s="39"/>
      <c r="O863" s="46"/>
      <c r="P863" s="46"/>
      <c r="Q863" s="46"/>
      <c r="R863" s="46"/>
      <c r="S863" s="46"/>
      <c r="T863" s="46"/>
    </row>
    <row r="864" ht="40.5" hidden="1" spans="1:20">
      <c r="A864" s="20">
        <v>708</v>
      </c>
      <c r="B864" s="20" t="s">
        <v>1621</v>
      </c>
      <c r="C864" s="20" t="s">
        <v>29</v>
      </c>
      <c r="D864" s="20">
        <v>1</v>
      </c>
      <c r="E864" s="20" t="s">
        <v>1622</v>
      </c>
      <c r="F864" s="27">
        <f t="shared" si="77"/>
        <v>1186.57</v>
      </c>
      <c r="G864" s="20">
        <v>0</v>
      </c>
      <c r="H864" s="20">
        <v>743.84</v>
      </c>
      <c r="I864" s="81">
        <v>305.94</v>
      </c>
      <c r="J864" s="20">
        <v>136.79</v>
      </c>
      <c r="K864" s="38">
        <v>0</v>
      </c>
      <c r="L864" s="38">
        <v>0</v>
      </c>
      <c r="M864" s="39" t="e">
        <f>#REF!+#REF!+#REF!+#REF!</f>
        <v>#REF!</v>
      </c>
      <c r="N864" s="39"/>
      <c r="O864" s="46"/>
      <c r="P864" s="46"/>
      <c r="Q864" s="46"/>
      <c r="R864" s="46"/>
      <c r="S864" s="46"/>
      <c r="T864" s="46"/>
    </row>
    <row r="865" ht="40.5" hidden="1" spans="1:20">
      <c r="A865" s="20">
        <v>709</v>
      </c>
      <c r="B865" s="20" t="s">
        <v>1623</v>
      </c>
      <c r="C865" s="20" t="s">
        <v>29</v>
      </c>
      <c r="D865" s="20">
        <v>2</v>
      </c>
      <c r="E865" s="20" t="s">
        <v>1624</v>
      </c>
      <c r="F865" s="29">
        <f t="shared" si="77"/>
        <v>1192.66</v>
      </c>
      <c r="G865" s="74">
        <v>0</v>
      </c>
      <c r="H865" s="74">
        <v>918.22</v>
      </c>
      <c r="I865" s="74">
        <v>4.38</v>
      </c>
      <c r="J865" s="74">
        <v>270.06</v>
      </c>
      <c r="K865" s="38">
        <v>0</v>
      </c>
      <c r="L865" s="38">
        <v>0</v>
      </c>
      <c r="M865" s="47" t="e">
        <f>#REF!+#REF!+#REF!+#REF!</f>
        <v>#REF!</v>
      </c>
      <c r="N865" s="47"/>
      <c r="O865" s="46"/>
      <c r="P865" s="46"/>
      <c r="Q865" s="46"/>
      <c r="R865" s="46"/>
      <c r="S865" s="46"/>
      <c r="T865" s="46"/>
    </row>
    <row r="866" ht="40.5" hidden="1" spans="1:20">
      <c r="A866" s="20"/>
      <c r="B866" s="20"/>
      <c r="C866" s="20"/>
      <c r="D866" s="20"/>
      <c r="E866" s="20" t="s">
        <v>1625</v>
      </c>
      <c r="F866" s="31"/>
      <c r="G866" s="75"/>
      <c r="H866" s="75"/>
      <c r="I866" s="75"/>
      <c r="J866" s="75"/>
      <c r="K866" s="38"/>
      <c r="L866" s="38"/>
      <c r="M866" s="49"/>
      <c r="N866" s="49"/>
      <c r="O866" s="46"/>
      <c r="P866" s="46"/>
      <c r="Q866" s="46"/>
      <c r="R866" s="46"/>
      <c r="S866" s="46"/>
      <c r="T866" s="46"/>
    </row>
    <row r="867" ht="40.5" hidden="1" spans="1:20">
      <c r="A867" s="20">
        <v>710</v>
      </c>
      <c r="B867" s="20" t="s">
        <v>1626</v>
      </c>
      <c r="C867" s="20" t="s">
        <v>72</v>
      </c>
      <c r="D867" s="20">
        <v>1</v>
      </c>
      <c r="E867" s="20" t="s">
        <v>1627</v>
      </c>
      <c r="F867" s="27">
        <f t="shared" ref="F867:F871" si="78">G867+H867+I867+J867</f>
        <v>168.12</v>
      </c>
      <c r="G867" s="20">
        <v>0</v>
      </c>
      <c r="H867" s="20">
        <v>0</v>
      </c>
      <c r="I867" s="20">
        <v>168.12</v>
      </c>
      <c r="J867" s="20">
        <v>0</v>
      </c>
      <c r="K867" s="38">
        <v>0</v>
      </c>
      <c r="L867" s="38">
        <v>0</v>
      </c>
      <c r="M867" s="39" t="e">
        <f>#REF!+#REF!+#REF!+#REF!</f>
        <v>#REF!</v>
      </c>
      <c r="N867" s="39"/>
      <c r="O867" s="46"/>
      <c r="P867" s="46"/>
      <c r="Q867" s="46"/>
      <c r="R867" s="46"/>
      <c r="S867" s="46"/>
      <c r="T867" s="46"/>
    </row>
    <row r="868" ht="40.5" hidden="1" spans="1:20">
      <c r="A868" s="20">
        <v>711</v>
      </c>
      <c r="B868" s="20" t="s">
        <v>1628</v>
      </c>
      <c r="C868" s="20" t="s">
        <v>72</v>
      </c>
      <c r="D868" s="20">
        <v>1</v>
      </c>
      <c r="E868" s="20" t="s">
        <v>1629</v>
      </c>
      <c r="F868" s="27">
        <f t="shared" si="78"/>
        <v>1034.81</v>
      </c>
      <c r="G868" s="20">
        <v>0</v>
      </c>
      <c r="H868" s="78">
        <v>1034.81</v>
      </c>
      <c r="I868" s="20">
        <v>0</v>
      </c>
      <c r="J868" s="20">
        <v>0</v>
      </c>
      <c r="K868" s="38">
        <v>0</v>
      </c>
      <c r="L868" s="38">
        <v>0</v>
      </c>
      <c r="M868" s="39" t="e">
        <f>#REF!+#REF!+#REF!+#REF!</f>
        <v>#REF!</v>
      </c>
      <c r="N868" s="39"/>
      <c r="O868" s="46"/>
      <c r="P868" s="46"/>
      <c r="Q868" s="46"/>
      <c r="R868" s="46"/>
      <c r="S868" s="46"/>
      <c r="T868" s="46"/>
    </row>
    <row r="869" ht="35" hidden="1" customHeight="1" spans="1:20">
      <c r="A869" s="20">
        <v>712</v>
      </c>
      <c r="B869" s="20" t="s">
        <v>1630</v>
      </c>
      <c r="C869" s="20" t="s">
        <v>29</v>
      </c>
      <c r="D869" s="20">
        <v>1</v>
      </c>
      <c r="E869" s="20" t="s">
        <v>1631</v>
      </c>
      <c r="F869" s="27">
        <f t="shared" si="78"/>
        <v>141.85</v>
      </c>
      <c r="G869" s="20">
        <v>0</v>
      </c>
      <c r="H869" s="20">
        <v>0</v>
      </c>
      <c r="I869" s="20">
        <v>59.29</v>
      </c>
      <c r="J869" s="20">
        <v>82.56</v>
      </c>
      <c r="K869" s="38">
        <v>0</v>
      </c>
      <c r="L869" s="38">
        <v>0</v>
      </c>
      <c r="M869" s="39" t="e">
        <f>#REF!+#REF!+#REF!+#REF!</f>
        <v>#REF!</v>
      </c>
      <c r="N869" s="39"/>
      <c r="O869" s="46"/>
      <c r="P869" s="46"/>
      <c r="Q869" s="46"/>
      <c r="R869" s="46"/>
      <c r="S869" s="46"/>
      <c r="T869" s="46"/>
    </row>
    <row r="870" s="1" customFormat="1" ht="40.5" hidden="1" spans="1:20">
      <c r="A870" s="20">
        <v>713</v>
      </c>
      <c r="B870" s="20" t="s">
        <v>1632</v>
      </c>
      <c r="C870" s="20" t="s">
        <v>29</v>
      </c>
      <c r="D870" s="20">
        <v>1</v>
      </c>
      <c r="E870" s="20" t="s">
        <v>1633</v>
      </c>
      <c r="F870" s="27">
        <f t="shared" si="78"/>
        <v>752.23</v>
      </c>
      <c r="G870" s="20">
        <v>0</v>
      </c>
      <c r="H870" s="20">
        <v>0</v>
      </c>
      <c r="I870" s="20">
        <v>0</v>
      </c>
      <c r="J870" s="20">
        <v>752.23</v>
      </c>
      <c r="K870" s="38">
        <v>0</v>
      </c>
      <c r="L870" s="38">
        <v>0</v>
      </c>
      <c r="M870" s="39" t="e">
        <f>#REF!+#REF!+#REF!+#REF!</f>
        <v>#REF!</v>
      </c>
      <c r="N870" s="39"/>
      <c r="O870" s="46"/>
      <c r="P870" s="46"/>
      <c r="Q870" s="46"/>
      <c r="R870" s="46"/>
      <c r="S870" s="46"/>
      <c r="T870" s="46"/>
    </row>
    <row r="871" ht="40.5" hidden="1" spans="1:20">
      <c r="A871" s="20">
        <v>714</v>
      </c>
      <c r="B871" s="20" t="s">
        <v>1634</v>
      </c>
      <c r="C871" s="20" t="s">
        <v>29</v>
      </c>
      <c r="D871" s="20">
        <v>5</v>
      </c>
      <c r="E871" s="79" t="s">
        <v>1635</v>
      </c>
      <c r="F871" s="29">
        <f t="shared" si="78"/>
        <v>3648.1</v>
      </c>
      <c r="G871" s="74">
        <v>0</v>
      </c>
      <c r="H871" s="74">
        <v>1062.93</v>
      </c>
      <c r="I871" s="74">
        <v>501.34</v>
      </c>
      <c r="J871" s="74">
        <v>2083.83</v>
      </c>
      <c r="K871" s="38">
        <v>0</v>
      </c>
      <c r="L871" s="38">
        <v>0</v>
      </c>
      <c r="M871" s="47" t="e">
        <f>#REF!+#REF!+#REF!+#REF!</f>
        <v>#REF!</v>
      </c>
      <c r="N871" s="47"/>
      <c r="O871" s="46"/>
      <c r="P871" s="46"/>
      <c r="Q871" s="46"/>
      <c r="R871" s="46"/>
      <c r="S871" s="46"/>
      <c r="T871" s="46"/>
    </row>
    <row r="872" ht="40.5" hidden="1" spans="1:20">
      <c r="A872" s="20"/>
      <c r="B872" s="20"/>
      <c r="C872" s="20"/>
      <c r="D872" s="20"/>
      <c r="E872" s="79" t="s">
        <v>1636</v>
      </c>
      <c r="F872" s="30"/>
      <c r="G872" s="77"/>
      <c r="H872" s="77"/>
      <c r="I872" s="77"/>
      <c r="J872" s="77"/>
      <c r="K872" s="38"/>
      <c r="L872" s="38"/>
      <c r="M872" s="48"/>
      <c r="N872" s="48"/>
      <c r="O872" s="46"/>
      <c r="P872" s="46"/>
      <c r="Q872" s="46"/>
      <c r="R872" s="46"/>
      <c r="S872" s="46"/>
      <c r="T872" s="46"/>
    </row>
    <row r="873" ht="40.5" hidden="1" spans="1:20">
      <c r="A873" s="20"/>
      <c r="B873" s="20"/>
      <c r="C873" s="20"/>
      <c r="D873" s="20"/>
      <c r="E873" s="79" t="s">
        <v>1637</v>
      </c>
      <c r="F873" s="30"/>
      <c r="G873" s="77"/>
      <c r="H873" s="77"/>
      <c r="I873" s="77"/>
      <c r="J873" s="77"/>
      <c r="K873" s="38"/>
      <c r="L873" s="38"/>
      <c r="M873" s="48"/>
      <c r="N873" s="48"/>
      <c r="O873" s="46"/>
      <c r="P873" s="46"/>
      <c r="Q873" s="46"/>
      <c r="R873" s="46"/>
      <c r="S873" s="46"/>
      <c r="T873" s="46"/>
    </row>
    <row r="874" ht="40.5" hidden="1" spans="1:20">
      <c r="A874" s="20"/>
      <c r="B874" s="20"/>
      <c r="C874" s="20"/>
      <c r="D874" s="20"/>
      <c r="E874" s="79" t="s">
        <v>1638</v>
      </c>
      <c r="F874" s="30"/>
      <c r="G874" s="77"/>
      <c r="H874" s="77"/>
      <c r="I874" s="77"/>
      <c r="J874" s="77"/>
      <c r="K874" s="38"/>
      <c r="L874" s="38"/>
      <c r="M874" s="48"/>
      <c r="N874" s="48"/>
      <c r="O874" s="46"/>
      <c r="P874" s="46"/>
      <c r="Q874" s="46"/>
      <c r="R874" s="46"/>
      <c r="S874" s="46"/>
      <c r="T874" s="46"/>
    </row>
    <row r="875" ht="40.5" hidden="1" spans="1:20">
      <c r="A875" s="20"/>
      <c r="B875" s="20"/>
      <c r="C875" s="20"/>
      <c r="D875" s="20"/>
      <c r="E875" s="79" t="s">
        <v>1639</v>
      </c>
      <c r="F875" s="31"/>
      <c r="G875" s="75"/>
      <c r="H875" s="75"/>
      <c r="I875" s="75"/>
      <c r="J875" s="75"/>
      <c r="K875" s="38"/>
      <c r="L875" s="38"/>
      <c r="M875" s="49"/>
      <c r="N875" s="49"/>
      <c r="O875" s="46"/>
      <c r="P875" s="46"/>
      <c r="Q875" s="46"/>
      <c r="R875" s="46"/>
      <c r="S875" s="46"/>
      <c r="T875" s="46"/>
    </row>
    <row r="876" ht="27" hidden="1" spans="1:20">
      <c r="A876" s="20">
        <v>715</v>
      </c>
      <c r="B876" s="20" t="s">
        <v>1640</v>
      </c>
      <c r="C876" s="20" t="s">
        <v>72</v>
      </c>
      <c r="D876" s="20">
        <v>1</v>
      </c>
      <c r="E876" s="20" t="s">
        <v>1641</v>
      </c>
      <c r="F876" s="27">
        <f t="shared" ref="F876:F878" si="79">G876+H876+I876+J876</f>
        <v>3506.41</v>
      </c>
      <c r="G876" s="20">
        <v>0</v>
      </c>
      <c r="H876" s="20">
        <v>3506.41</v>
      </c>
      <c r="I876" s="20">
        <v>0</v>
      </c>
      <c r="J876" s="20">
        <v>0</v>
      </c>
      <c r="K876" s="38">
        <v>0</v>
      </c>
      <c r="L876" s="38">
        <v>0</v>
      </c>
      <c r="M876" s="39" t="e">
        <f>#REF!+#REF!+#REF!+#REF!</f>
        <v>#REF!</v>
      </c>
      <c r="N876" s="39"/>
      <c r="O876" s="46"/>
      <c r="P876" s="46"/>
      <c r="Q876" s="46"/>
      <c r="R876" s="46"/>
      <c r="S876" s="46"/>
      <c r="T876" s="46"/>
    </row>
    <row r="877" ht="54" hidden="1" spans="1:20">
      <c r="A877" s="20">
        <v>716</v>
      </c>
      <c r="B877" s="20" t="s">
        <v>1642</v>
      </c>
      <c r="C877" s="20" t="s">
        <v>29</v>
      </c>
      <c r="D877" s="20">
        <v>1</v>
      </c>
      <c r="E877" s="20" t="s">
        <v>1643</v>
      </c>
      <c r="F877" s="27">
        <f t="shared" si="79"/>
        <v>554.68</v>
      </c>
      <c r="G877" s="20">
        <v>0</v>
      </c>
      <c r="H877" s="20">
        <v>183.48</v>
      </c>
      <c r="I877" s="20">
        <v>371.2</v>
      </c>
      <c r="J877" s="20">
        <v>0</v>
      </c>
      <c r="K877" s="38">
        <v>0</v>
      </c>
      <c r="L877" s="38">
        <v>0</v>
      </c>
      <c r="M877" s="39" t="e">
        <f>#REF!+#REF!+#REF!+#REF!</f>
        <v>#REF!</v>
      </c>
      <c r="N877" s="39"/>
      <c r="O877" s="46"/>
      <c r="P877" s="46"/>
      <c r="Q877" s="46"/>
      <c r="R877" s="46"/>
      <c r="S877" s="46"/>
      <c r="T877" s="46"/>
    </row>
    <row r="878" s="1" customFormat="1" ht="27" hidden="1" spans="1:20">
      <c r="A878" s="20">
        <v>717</v>
      </c>
      <c r="B878" s="76" t="s">
        <v>1644</v>
      </c>
      <c r="C878" s="76" t="s">
        <v>29</v>
      </c>
      <c r="D878" s="76">
        <v>13</v>
      </c>
      <c r="E878" s="80" t="s">
        <v>1645</v>
      </c>
      <c r="F878" s="29">
        <f t="shared" si="79"/>
        <v>24306.9</v>
      </c>
      <c r="G878" s="74">
        <v>0</v>
      </c>
      <c r="H878" s="74">
        <v>10231.81</v>
      </c>
      <c r="I878" s="74">
        <v>8219.05</v>
      </c>
      <c r="J878" s="74">
        <f>6393.77-186.32-199.73-(68.17+79.65+3.86)</f>
        <v>5856.04</v>
      </c>
      <c r="K878" s="82">
        <v>0</v>
      </c>
      <c r="L878" s="82">
        <v>0</v>
      </c>
      <c r="M878" s="47" t="e">
        <f>#REF!+#REF!+#REF!+#REF!</f>
        <v>#REF!</v>
      </c>
      <c r="N878" s="50" t="s">
        <v>1461</v>
      </c>
      <c r="O878" s="46"/>
      <c r="P878" s="46"/>
      <c r="Q878" s="46"/>
      <c r="R878" s="46"/>
      <c r="S878" s="46"/>
      <c r="T878" s="46"/>
    </row>
    <row r="879" s="1" customFormat="1" ht="40.5" hidden="1" spans="1:20">
      <c r="A879" s="20"/>
      <c r="B879" s="76"/>
      <c r="C879" s="76"/>
      <c r="D879" s="76"/>
      <c r="E879" s="80" t="s">
        <v>1646</v>
      </c>
      <c r="F879" s="30"/>
      <c r="G879" s="77"/>
      <c r="H879" s="77"/>
      <c r="I879" s="77"/>
      <c r="J879" s="77"/>
      <c r="K879" s="82"/>
      <c r="L879" s="82"/>
      <c r="M879" s="48"/>
      <c r="N879" s="48"/>
      <c r="O879" s="46"/>
      <c r="P879" s="46"/>
      <c r="Q879" s="46"/>
      <c r="R879" s="46"/>
      <c r="S879" s="46"/>
      <c r="T879" s="46"/>
    </row>
    <row r="880" s="1" customFormat="1" ht="40.5" hidden="1" spans="1:20">
      <c r="A880" s="20"/>
      <c r="B880" s="76"/>
      <c r="C880" s="76"/>
      <c r="D880" s="76"/>
      <c r="E880" s="80" t="s">
        <v>1647</v>
      </c>
      <c r="F880" s="30"/>
      <c r="G880" s="77"/>
      <c r="H880" s="77"/>
      <c r="I880" s="77"/>
      <c r="J880" s="77"/>
      <c r="K880" s="82"/>
      <c r="L880" s="82"/>
      <c r="M880" s="48"/>
      <c r="N880" s="48"/>
      <c r="O880" s="46"/>
      <c r="P880" s="46"/>
      <c r="Q880" s="46"/>
      <c r="R880" s="46"/>
      <c r="S880" s="46"/>
      <c r="T880" s="46"/>
    </row>
    <row r="881" s="1" customFormat="1" ht="40.5" hidden="1" spans="1:20">
      <c r="A881" s="20"/>
      <c r="B881" s="76"/>
      <c r="C881" s="76"/>
      <c r="D881" s="76"/>
      <c r="E881" s="80" t="s">
        <v>1648</v>
      </c>
      <c r="F881" s="30"/>
      <c r="G881" s="77"/>
      <c r="H881" s="77"/>
      <c r="I881" s="77"/>
      <c r="J881" s="77"/>
      <c r="K881" s="82"/>
      <c r="L881" s="82"/>
      <c r="M881" s="48"/>
      <c r="N881" s="48"/>
      <c r="O881" s="46"/>
      <c r="P881" s="46"/>
      <c r="Q881" s="46"/>
      <c r="R881" s="46"/>
      <c r="S881" s="46"/>
      <c r="T881" s="46"/>
    </row>
    <row r="882" s="1" customFormat="1" ht="40.5" hidden="1" spans="1:20">
      <c r="A882" s="20"/>
      <c r="B882" s="76"/>
      <c r="C882" s="76"/>
      <c r="D882" s="76"/>
      <c r="E882" s="80" t="s">
        <v>1649</v>
      </c>
      <c r="F882" s="30"/>
      <c r="G882" s="77"/>
      <c r="H882" s="77"/>
      <c r="I882" s="77"/>
      <c r="J882" s="77"/>
      <c r="K882" s="82"/>
      <c r="L882" s="82"/>
      <c r="M882" s="48"/>
      <c r="N882" s="48"/>
      <c r="O882" s="46"/>
      <c r="P882" s="46"/>
      <c r="Q882" s="46"/>
      <c r="R882" s="46"/>
      <c r="S882" s="46"/>
      <c r="T882" s="46"/>
    </row>
    <row r="883" s="1" customFormat="1" ht="40.5" hidden="1" spans="1:20">
      <c r="A883" s="20"/>
      <c r="B883" s="76"/>
      <c r="C883" s="76"/>
      <c r="D883" s="76"/>
      <c r="E883" s="80" t="s">
        <v>1650</v>
      </c>
      <c r="F883" s="30"/>
      <c r="G883" s="77"/>
      <c r="H883" s="77"/>
      <c r="I883" s="77"/>
      <c r="J883" s="77"/>
      <c r="K883" s="82"/>
      <c r="L883" s="82"/>
      <c r="M883" s="48"/>
      <c r="N883" s="48"/>
      <c r="O883" s="46"/>
      <c r="P883" s="46"/>
      <c r="Q883" s="46"/>
      <c r="R883" s="46"/>
      <c r="S883" s="46"/>
      <c r="T883" s="46"/>
    </row>
    <row r="884" s="1" customFormat="1" ht="40.5" hidden="1" spans="1:20">
      <c r="A884" s="20"/>
      <c r="B884" s="76"/>
      <c r="C884" s="76"/>
      <c r="D884" s="76"/>
      <c r="E884" s="80" t="s">
        <v>1651</v>
      </c>
      <c r="F884" s="30"/>
      <c r="G884" s="77"/>
      <c r="H884" s="77"/>
      <c r="I884" s="77"/>
      <c r="J884" s="77"/>
      <c r="K884" s="82"/>
      <c r="L884" s="82"/>
      <c r="M884" s="48"/>
      <c r="N884" s="48"/>
      <c r="O884" s="46"/>
      <c r="P884" s="46"/>
      <c r="Q884" s="46"/>
      <c r="R884" s="46"/>
      <c r="S884" s="46"/>
      <c r="T884" s="46"/>
    </row>
    <row r="885" s="1" customFormat="1" ht="40.5" hidden="1" spans="1:20">
      <c r="A885" s="20"/>
      <c r="B885" s="76"/>
      <c r="C885" s="76"/>
      <c r="D885" s="76"/>
      <c r="E885" s="80" t="s">
        <v>1652</v>
      </c>
      <c r="F885" s="30"/>
      <c r="G885" s="77"/>
      <c r="H885" s="77"/>
      <c r="I885" s="77"/>
      <c r="J885" s="77"/>
      <c r="K885" s="82"/>
      <c r="L885" s="82"/>
      <c r="M885" s="48"/>
      <c r="N885" s="48"/>
      <c r="O885" s="46"/>
      <c r="P885" s="46"/>
      <c r="Q885" s="46"/>
      <c r="R885" s="46"/>
      <c r="S885" s="46"/>
      <c r="T885" s="46"/>
    </row>
    <row r="886" s="1" customFormat="1" ht="40.5" hidden="1" spans="1:20">
      <c r="A886" s="20"/>
      <c r="B886" s="76"/>
      <c r="C886" s="76"/>
      <c r="D886" s="76"/>
      <c r="E886" s="80" t="s">
        <v>1653</v>
      </c>
      <c r="F886" s="30"/>
      <c r="G886" s="77"/>
      <c r="H886" s="77"/>
      <c r="I886" s="77"/>
      <c r="J886" s="77"/>
      <c r="K886" s="82"/>
      <c r="L886" s="82"/>
      <c r="M886" s="48"/>
      <c r="N886" s="48"/>
      <c r="O886" s="46"/>
      <c r="P886" s="46"/>
      <c r="Q886" s="46"/>
      <c r="R886" s="46"/>
      <c r="S886" s="46"/>
      <c r="T886" s="46"/>
    </row>
    <row r="887" s="1" customFormat="1" ht="40.5" hidden="1" spans="1:20">
      <c r="A887" s="20"/>
      <c r="B887" s="76"/>
      <c r="C887" s="76"/>
      <c r="D887" s="76"/>
      <c r="E887" s="80" t="s">
        <v>1654</v>
      </c>
      <c r="F887" s="30"/>
      <c r="G887" s="77"/>
      <c r="H887" s="77"/>
      <c r="I887" s="77"/>
      <c r="J887" s="77"/>
      <c r="K887" s="82"/>
      <c r="L887" s="82"/>
      <c r="M887" s="48"/>
      <c r="N887" s="48"/>
      <c r="O887" s="46"/>
      <c r="P887" s="46"/>
      <c r="Q887" s="46"/>
      <c r="R887" s="46"/>
      <c r="S887" s="46"/>
      <c r="T887" s="46"/>
    </row>
    <row r="888" s="1" customFormat="1" ht="40.5" hidden="1" spans="1:20">
      <c r="A888" s="20"/>
      <c r="B888" s="76"/>
      <c r="C888" s="76"/>
      <c r="D888" s="76"/>
      <c r="E888" s="80" t="s">
        <v>1655</v>
      </c>
      <c r="F888" s="30"/>
      <c r="G888" s="77"/>
      <c r="H888" s="77"/>
      <c r="I888" s="77"/>
      <c r="J888" s="77"/>
      <c r="K888" s="82"/>
      <c r="L888" s="82"/>
      <c r="M888" s="48"/>
      <c r="N888" s="48"/>
      <c r="O888" s="46"/>
      <c r="P888" s="46"/>
      <c r="Q888" s="46"/>
      <c r="R888" s="46"/>
      <c r="S888" s="46"/>
      <c r="T888" s="46"/>
    </row>
    <row r="889" s="1" customFormat="1" ht="40.5" hidden="1" spans="1:20">
      <c r="A889" s="20"/>
      <c r="B889" s="76"/>
      <c r="C889" s="76"/>
      <c r="D889" s="76"/>
      <c r="E889" s="80" t="s">
        <v>1656</v>
      </c>
      <c r="F889" s="30"/>
      <c r="G889" s="77"/>
      <c r="H889" s="77"/>
      <c r="I889" s="77"/>
      <c r="J889" s="77"/>
      <c r="K889" s="82"/>
      <c r="L889" s="82"/>
      <c r="M889" s="48"/>
      <c r="N889" s="48"/>
      <c r="O889" s="46"/>
      <c r="P889" s="46"/>
      <c r="Q889" s="46"/>
      <c r="R889" s="46"/>
      <c r="S889" s="46"/>
      <c r="T889" s="46"/>
    </row>
    <row r="890" s="1" customFormat="1" ht="27" hidden="1" spans="1:20">
      <c r="A890" s="20"/>
      <c r="B890" s="76"/>
      <c r="C890" s="76"/>
      <c r="D890" s="76"/>
      <c r="E890" s="80" t="s">
        <v>1657</v>
      </c>
      <c r="F890" s="31"/>
      <c r="G890" s="75"/>
      <c r="H890" s="75"/>
      <c r="I890" s="75"/>
      <c r="J890" s="75"/>
      <c r="K890" s="82"/>
      <c r="L890" s="82"/>
      <c r="M890" s="49"/>
      <c r="N890" s="49"/>
      <c r="O890" s="46"/>
      <c r="P890" s="46"/>
      <c r="Q890" s="46"/>
      <c r="R890" s="46"/>
      <c r="S890" s="46"/>
      <c r="T890" s="46"/>
    </row>
    <row r="891" ht="40.5" hidden="1" spans="1:20">
      <c r="A891" s="20">
        <v>718</v>
      </c>
      <c r="B891" s="20" t="s">
        <v>1658</v>
      </c>
      <c r="C891" s="20" t="s">
        <v>29</v>
      </c>
      <c r="D891" s="20">
        <v>1</v>
      </c>
      <c r="E891" s="20" t="s">
        <v>1659</v>
      </c>
      <c r="F891" s="27">
        <f t="shared" ref="F891:F896" si="80">G891+H891+I891+J891</f>
        <v>387.25</v>
      </c>
      <c r="G891" s="20">
        <v>0</v>
      </c>
      <c r="H891" s="20">
        <v>0</v>
      </c>
      <c r="I891" s="20">
        <v>34.93</v>
      </c>
      <c r="J891" s="59">
        <v>352.32</v>
      </c>
      <c r="K891" s="38">
        <v>0</v>
      </c>
      <c r="L891" s="38">
        <v>0</v>
      </c>
      <c r="M891" s="39" t="e">
        <f>#REF!+#REF!+#REF!+#REF!</f>
        <v>#REF!</v>
      </c>
      <c r="N891" s="39"/>
      <c r="O891" s="46"/>
      <c r="P891" s="46"/>
      <c r="Q891" s="46"/>
      <c r="R891" s="46"/>
      <c r="S891" s="46"/>
      <c r="T891" s="46"/>
    </row>
    <row r="892" ht="39" hidden="1" customHeight="1" spans="1:20">
      <c r="A892" s="20">
        <v>719</v>
      </c>
      <c r="B892" s="20" t="s">
        <v>1660</v>
      </c>
      <c r="C892" s="20" t="s">
        <v>29</v>
      </c>
      <c r="D892" s="20">
        <v>1</v>
      </c>
      <c r="E892" s="20" t="s">
        <v>1661</v>
      </c>
      <c r="F892" s="27">
        <f t="shared" si="80"/>
        <v>174.9</v>
      </c>
      <c r="G892" s="20">
        <v>0</v>
      </c>
      <c r="H892" s="20">
        <v>0</v>
      </c>
      <c r="I892" s="59">
        <v>119.15</v>
      </c>
      <c r="J892" s="20">
        <v>55.75</v>
      </c>
      <c r="K892" s="38">
        <v>0</v>
      </c>
      <c r="L892" s="38">
        <v>0</v>
      </c>
      <c r="M892" s="39" t="e">
        <f>#REF!+#REF!+#REF!+#REF!</f>
        <v>#REF!</v>
      </c>
      <c r="N892" s="39"/>
      <c r="O892" s="46"/>
      <c r="P892" s="46"/>
      <c r="Q892" s="46"/>
      <c r="R892" s="46"/>
      <c r="S892" s="46"/>
      <c r="T892" s="46"/>
    </row>
    <row r="893" ht="27" hidden="1" spans="1:20">
      <c r="A893" s="20">
        <v>720</v>
      </c>
      <c r="B893" s="20" t="s">
        <v>1662</v>
      </c>
      <c r="C893" s="20" t="s">
        <v>29</v>
      </c>
      <c r="D893" s="20">
        <v>1</v>
      </c>
      <c r="E893" s="20" t="s">
        <v>1663</v>
      </c>
      <c r="F893" s="27">
        <f t="shared" si="80"/>
        <v>484.65</v>
      </c>
      <c r="G893" s="20">
        <v>0</v>
      </c>
      <c r="H893" s="20">
        <v>484.65</v>
      </c>
      <c r="I893" s="20">
        <v>0</v>
      </c>
      <c r="J893" s="20">
        <v>0</v>
      </c>
      <c r="K893" s="82">
        <v>0</v>
      </c>
      <c r="L893" s="82">
        <v>0</v>
      </c>
      <c r="M893" s="39" t="e">
        <f>#REF!+#REF!+#REF!+#REF!</f>
        <v>#REF!</v>
      </c>
      <c r="N893" s="39"/>
      <c r="O893" s="46"/>
      <c r="P893" s="46"/>
      <c r="Q893" s="46"/>
      <c r="R893" s="46"/>
      <c r="S893" s="46"/>
      <c r="T893" s="46"/>
    </row>
    <row r="894" s="1" customFormat="1" ht="37" hidden="1" customHeight="1" spans="1:20">
      <c r="A894" s="20">
        <v>721</v>
      </c>
      <c r="B894" s="20" t="s">
        <v>1664</v>
      </c>
      <c r="C894" s="20" t="s">
        <v>29</v>
      </c>
      <c r="D894" s="20">
        <v>1</v>
      </c>
      <c r="E894" s="20" t="s">
        <v>1665</v>
      </c>
      <c r="F894" s="27">
        <f t="shared" si="80"/>
        <v>275.22</v>
      </c>
      <c r="G894" s="20">
        <v>0</v>
      </c>
      <c r="H894" s="20">
        <v>275.22</v>
      </c>
      <c r="I894" s="20">
        <v>0</v>
      </c>
      <c r="J894" s="20">
        <v>0</v>
      </c>
      <c r="K894" s="38">
        <v>0</v>
      </c>
      <c r="L894" s="38">
        <v>0</v>
      </c>
      <c r="M894" s="39" t="e">
        <f>#REF!+#REF!+#REF!+#REF!</f>
        <v>#REF!</v>
      </c>
      <c r="N894" s="39"/>
      <c r="O894" s="46"/>
      <c r="P894" s="46"/>
      <c r="Q894" s="46"/>
      <c r="R894" s="46"/>
      <c r="S894" s="46"/>
      <c r="T894" s="46"/>
    </row>
    <row r="895" s="1" customFormat="1" ht="27" hidden="1" spans="1:20">
      <c r="A895" s="20">
        <v>722</v>
      </c>
      <c r="B895" s="20" t="s">
        <v>1666</v>
      </c>
      <c r="C895" s="20" t="s">
        <v>29</v>
      </c>
      <c r="D895" s="20">
        <v>1</v>
      </c>
      <c r="E895" s="20" t="s">
        <v>1667</v>
      </c>
      <c r="F895" s="27">
        <f t="shared" si="80"/>
        <v>598.61</v>
      </c>
      <c r="G895" s="20">
        <v>0</v>
      </c>
      <c r="H895" s="20">
        <v>0</v>
      </c>
      <c r="I895" s="20">
        <v>0</v>
      </c>
      <c r="J895" s="20">
        <v>598.61</v>
      </c>
      <c r="K895" s="38">
        <v>0</v>
      </c>
      <c r="L895" s="38">
        <v>0</v>
      </c>
      <c r="M895" s="39" t="e">
        <f>#REF!+#REF!+#REF!+#REF!</f>
        <v>#REF!</v>
      </c>
      <c r="N895" s="38" t="s">
        <v>1668</v>
      </c>
      <c r="O895" s="46"/>
      <c r="P895" s="46"/>
      <c r="Q895" s="46"/>
      <c r="R895" s="46"/>
      <c r="S895" s="46"/>
      <c r="T895" s="46"/>
    </row>
    <row r="896" s="1" customFormat="1" ht="27" hidden="1" spans="1:20">
      <c r="A896" s="20">
        <v>723</v>
      </c>
      <c r="B896" s="20" t="s">
        <v>1669</v>
      </c>
      <c r="C896" s="20" t="s">
        <v>29</v>
      </c>
      <c r="D896" s="20">
        <v>2</v>
      </c>
      <c r="E896" s="20" t="s">
        <v>1670</v>
      </c>
      <c r="F896" s="29">
        <f t="shared" si="80"/>
        <v>309.43</v>
      </c>
      <c r="G896" s="74">
        <v>0</v>
      </c>
      <c r="H896" s="74">
        <v>0</v>
      </c>
      <c r="I896" s="74">
        <v>49.03</v>
      </c>
      <c r="J896" s="74">
        <v>260.4</v>
      </c>
      <c r="K896" s="38">
        <v>0</v>
      </c>
      <c r="L896" s="38">
        <v>0</v>
      </c>
      <c r="M896" s="47" t="e">
        <f>#REF!+#REF!+#REF!+#REF!</f>
        <v>#REF!</v>
      </c>
      <c r="N896" s="47"/>
      <c r="O896" s="46"/>
      <c r="P896" s="46"/>
      <c r="Q896" s="46"/>
      <c r="R896" s="46"/>
      <c r="S896" s="46"/>
      <c r="T896" s="46"/>
    </row>
    <row r="897" s="1" customFormat="1" ht="27" hidden="1" spans="1:20">
      <c r="A897" s="20"/>
      <c r="B897" s="20"/>
      <c r="C897" s="20"/>
      <c r="D897" s="20"/>
      <c r="E897" s="20" t="s">
        <v>1671</v>
      </c>
      <c r="F897" s="31"/>
      <c r="G897" s="75"/>
      <c r="H897" s="75"/>
      <c r="I897" s="75"/>
      <c r="J897" s="75"/>
      <c r="K897" s="38"/>
      <c r="L897" s="38"/>
      <c r="M897" s="49"/>
      <c r="N897" s="49"/>
      <c r="O897" s="46"/>
      <c r="P897" s="46"/>
      <c r="Q897" s="46"/>
      <c r="R897" s="46"/>
      <c r="S897" s="46"/>
      <c r="T897" s="46"/>
    </row>
    <row r="898" s="1" customFormat="1" ht="40.5" hidden="1" spans="1:20">
      <c r="A898" s="20">
        <v>724</v>
      </c>
      <c r="B898" s="20" t="s">
        <v>1672</v>
      </c>
      <c r="C898" s="20" t="s">
        <v>29</v>
      </c>
      <c r="D898" s="20">
        <v>1</v>
      </c>
      <c r="E898" s="20" t="s">
        <v>1673</v>
      </c>
      <c r="F898" s="27">
        <f t="shared" ref="F898:F901" si="81">G898+H898+I898+J898</f>
        <v>1855.49</v>
      </c>
      <c r="G898" s="20">
        <v>0</v>
      </c>
      <c r="H898" s="20">
        <v>1554.12</v>
      </c>
      <c r="I898" s="20">
        <v>265.98</v>
      </c>
      <c r="J898" s="20">
        <v>35.39</v>
      </c>
      <c r="K898" s="38">
        <v>0</v>
      </c>
      <c r="L898" s="38">
        <v>0</v>
      </c>
      <c r="M898" s="39" t="e">
        <f>#REF!+#REF!+#REF!+#REF!</f>
        <v>#REF!</v>
      </c>
      <c r="N898" s="39"/>
      <c r="O898" s="46"/>
      <c r="P898" s="46"/>
      <c r="Q898" s="46"/>
      <c r="R898" s="46"/>
      <c r="S898" s="46"/>
      <c r="T898" s="46"/>
    </row>
    <row r="899" s="1" customFormat="1" ht="27" hidden="1" spans="1:20">
      <c r="A899" s="20">
        <v>725</v>
      </c>
      <c r="B899" s="20" t="s">
        <v>1674</v>
      </c>
      <c r="C899" s="20" t="s">
        <v>29</v>
      </c>
      <c r="D899" s="20">
        <v>1</v>
      </c>
      <c r="E899" s="20" t="s">
        <v>1675</v>
      </c>
      <c r="F899" s="27">
        <f t="shared" si="81"/>
        <v>153.64</v>
      </c>
      <c r="G899" s="20">
        <v>0</v>
      </c>
      <c r="H899" s="20">
        <v>0</v>
      </c>
      <c r="I899" s="20">
        <v>153.64</v>
      </c>
      <c r="J899" s="20">
        <v>0</v>
      </c>
      <c r="K899" s="38">
        <v>0</v>
      </c>
      <c r="L899" s="38">
        <v>0</v>
      </c>
      <c r="M899" s="39" t="e">
        <f>#REF!+#REF!+#REF!+#REF!</f>
        <v>#REF!</v>
      </c>
      <c r="N899" s="39"/>
      <c r="O899" s="46"/>
      <c r="P899" s="46"/>
      <c r="Q899" s="46"/>
      <c r="R899" s="46"/>
      <c r="S899" s="46"/>
      <c r="T899" s="46"/>
    </row>
    <row r="900" s="1" customFormat="1" ht="40.5" hidden="1" spans="1:20">
      <c r="A900" s="20">
        <v>726</v>
      </c>
      <c r="B900" s="20" t="s">
        <v>1676</v>
      </c>
      <c r="C900" s="20" t="s">
        <v>29</v>
      </c>
      <c r="D900" s="20">
        <v>1</v>
      </c>
      <c r="E900" s="20" t="s">
        <v>1677</v>
      </c>
      <c r="F900" s="27">
        <f t="shared" si="81"/>
        <v>458.71</v>
      </c>
      <c r="G900" s="20">
        <v>0</v>
      </c>
      <c r="H900" s="20">
        <v>458.71</v>
      </c>
      <c r="I900" s="20">
        <v>0</v>
      </c>
      <c r="J900" s="20">
        <v>0</v>
      </c>
      <c r="K900" s="38">
        <v>0</v>
      </c>
      <c r="L900" s="38">
        <v>0</v>
      </c>
      <c r="M900" s="39" t="e">
        <f>#REF!+#REF!+#REF!+#REF!</f>
        <v>#REF!</v>
      </c>
      <c r="N900" s="39"/>
      <c r="O900" s="46"/>
      <c r="P900" s="46"/>
      <c r="Q900" s="46"/>
      <c r="R900" s="46"/>
      <c r="S900" s="46"/>
      <c r="T900" s="46"/>
    </row>
    <row r="901" s="1" customFormat="1" ht="54" hidden="1" customHeight="1" spans="1:20">
      <c r="A901" s="20">
        <v>727</v>
      </c>
      <c r="B901" s="20" t="s">
        <v>1678</v>
      </c>
      <c r="C901" s="20" t="s">
        <v>72</v>
      </c>
      <c r="D901" s="20">
        <v>1</v>
      </c>
      <c r="E901" s="20" t="s">
        <v>1679</v>
      </c>
      <c r="F901" s="27">
        <f t="shared" si="81"/>
        <v>202.45</v>
      </c>
      <c r="G901" s="20">
        <v>0</v>
      </c>
      <c r="H901" s="20">
        <v>0</v>
      </c>
      <c r="I901" s="20">
        <v>202.45</v>
      </c>
      <c r="J901" s="20">
        <v>0</v>
      </c>
      <c r="K901" s="38">
        <v>0</v>
      </c>
      <c r="L901" s="38">
        <v>0</v>
      </c>
      <c r="M901" s="39" t="e">
        <f>#REF!+#REF!+#REF!+#REF!</f>
        <v>#REF!</v>
      </c>
      <c r="N901" s="38" t="s">
        <v>1680</v>
      </c>
      <c r="O901" s="46"/>
      <c r="P901" s="46"/>
      <c r="Q901" s="46"/>
      <c r="R901" s="46"/>
      <c r="S901" s="46"/>
      <c r="T901" s="46"/>
    </row>
    <row r="902" s="1" customFormat="1" ht="27" hidden="1" spans="1:20">
      <c r="A902" s="20">
        <v>728</v>
      </c>
      <c r="B902" s="20" t="s">
        <v>1681</v>
      </c>
      <c r="C902" s="20" t="s">
        <v>29</v>
      </c>
      <c r="D902" s="20">
        <v>2</v>
      </c>
      <c r="E902" s="20" t="s">
        <v>1682</v>
      </c>
      <c r="F902" s="29">
        <f>G902+H902+I902+J902-K902</f>
        <v>170.97</v>
      </c>
      <c r="G902" s="74">
        <v>0</v>
      </c>
      <c r="H902" s="74">
        <v>153.76</v>
      </c>
      <c r="I902" s="74">
        <v>32.08</v>
      </c>
      <c r="J902" s="74">
        <v>0</v>
      </c>
      <c r="K902" s="38">
        <v>14.87</v>
      </c>
      <c r="L902" s="38">
        <v>0</v>
      </c>
      <c r="M902" s="47" t="e">
        <f>#REF!+#REF!+#REF!+#REF!-ROUNDDOWN(K902*0.05,2)</f>
        <v>#REF!</v>
      </c>
      <c r="N902" s="47"/>
      <c r="O902" s="46"/>
      <c r="P902" s="46"/>
      <c r="Q902" s="46"/>
      <c r="R902" s="46"/>
      <c r="S902" s="46"/>
      <c r="T902" s="46"/>
    </row>
    <row r="903" s="1" customFormat="1" ht="27" hidden="1" spans="1:20">
      <c r="A903" s="20"/>
      <c r="B903" s="20"/>
      <c r="C903" s="20"/>
      <c r="D903" s="20"/>
      <c r="E903" s="20" t="s">
        <v>1683</v>
      </c>
      <c r="F903" s="31"/>
      <c r="G903" s="75"/>
      <c r="H903" s="75"/>
      <c r="I903" s="75"/>
      <c r="J903" s="75"/>
      <c r="K903" s="38"/>
      <c r="L903" s="38"/>
      <c r="M903" s="49"/>
      <c r="N903" s="49"/>
      <c r="O903" s="46"/>
      <c r="P903" s="46"/>
      <c r="Q903" s="46"/>
      <c r="R903" s="46"/>
      <c r="S903" s="46"/>
      <c r="T903" s="46"/>
    </row>
    <row r="904" s="1" customFormat="1" ht="40.5" hidden="1" spans="1:20">
      <c r="A904" s="20">
        <v>729</v>
      </c>
      <c r="B904" s="20" t="s">
        <v>1684</v>
      </c>
      <c r="C904" s="20" t="s">
        <v>29</v>
      </c>
      <c r="D904" s="20">
        <v>1</v>
      </c>
      <c r="E904" s="20" t="s">
        <v>1685</v>
      </c>
      <c r="F904" s="27">
        <f t="shared" ref="F904:F906" si="82">G904+H904+I904+J904</f>
        <v>372.73</v>
      </c>
      <c r="G904" s="20">
        <v>0</v>
      </c>
      <c r="H904" s="20">
        <v>0</v>
      </c>
      <c r="I904" s="20">
        <v>25.83</v>
      </c>
      <c r="J904" s="20">
        <v>346.9</v>
      </c>
      <c r="K904" s="38">
        <v>0</v>
      </c>
      <c r="L904" s="38">
        <v>0</v>
      </c>
      <c r="M904" s="39" t="e">
        <f>#REF!+#REF!+#REF!+#REF!</f>
        <v>#REF!</v>
      </c>
      <c r="N904" s="39"/>
      <c r="O904" s="46"/>
      <c r="P904" s="46"/>
      <c r="Q904" s="46"/>
      <c r="R904" s="46"/>
      <c r="S904" s="46"/>
      <c r="T904" s="46"/>
    </row>
    <row r="905" s="1" customFormat="1" ht="52" hidden="1" customHeight="1" spans="1:20">
      <c r="A905" s="20">
        <v>730</v>
      </c>
      <c r="B905" s="20" t="s">
        <v>1686</v>
      </c>
      <c r="C905" s="20" t="s">
        <v>29</v>
      </c>
      <c r="D905" s="20">
        <v>1</v>
      </c>
      <c r="E905" s="20" t="s">
        <v>1687</v>
      </c>
      <c r="F905" s="27">
        <f t="shared" si="82"/>
        <v>141.74</v>
      </c>
      <c r="G905" s="20">
        <v>0</v>
      </c>
      <c r="H905" s="20">
        <v>0</v>
      </c>
      <c r="I905" s="20">
        <v>141.74</v>
      </c>
      <c r="J905" s="59">
        <v>0</v>
      </c>
      <c r="K905" s="38">
        <v>0</v>
      </c>
      <c r="L905" s="38">
        <v>0</v>
      </c>
      <c r="M905" s="39" t="e">
        <f>#REF!+#REF!+#REF!+#REF!</f>
        <v>#REF!</v>
      </c>
      <c r="N905" s="19"/>
      <c r="O905" s="46"/>
      <c r="P905" s="46"/>
      <c r="Q905" s="46"/>
      <c r="R905" s="46"/>
      <c r="S905" s="46"/>
      <c r="T905" s="46"/>
    </row>
    <row r="906" s="1" customFormat="1" ht="27" hidden="1" spans="1:20">
      <c r="A906" s="20">
        <v>731</v>
      </c>
      <c r="B906" s="20" t="s">
        <v>1688</v>
      </c>
      <c r="C906" s="20" t="s">
        <v>29</v>
      </c>
      <c r="D906" s="20">
        <v>3</v>
      </c>
      <c r="E906" s="20" t="s">
        <v>1689</v>
      </c>
      <c r="F906" s="29">
        <f t="shared" si="82"/>
        <v>2248.72</v>
      </c>
      <c r="G906" s="74">
        <v>0</v>
      </c>
      <c r="H906" s="74">
        <v>391.07</v>
      </c>
      <c r="I906" s="74">
        <v>241</v>
      </c>
      <c r="J906" s="74">
        <v>1616.65</v>
      </c>
      <c r="K906" s="38">
        <v>0</v>
      </c>
      <c r="L906" s="38">
        <v>0</v>
      </c>
      <c r="M906" s="47" t="e">
        <f>#REF!+#REF!+#REF!+#REF!</f>
        <v>#REF!</v>
      </c>
      <c r="N906" s="50"/>
      <c r="O906" s="46"/>
      <c r="P906" s="46"/>
      <c r="Q906" s="46"/>
      <c r="R906" s="46"/>
      <c r="S906" s="46"/>
      <c r="T906" s="46"/>
    </row>
    <row r="907" s="1" customFormat="1" ht="27" hidden="1" spans="1:20">
      <c r="A907" s="20"/>
      <c r="B907" s="20"/>
      <c r="C907" s="20"/>
      <c r="D907" s="20"/>
      <c r="E907" s="20" t="s">
        <v>1690</v>
      </c>
      <c r="F907" s="30"/>
      <c r="G907" s="77"/>
      <c r="H907" s="77"/>
      <c r="I907" s="77"/>
      <c r="J907" s="77"/>
      <c r="K907" s="38"/>
      <c r="L907" s="38"/>
      <c r="M907" s="48"/>
      <c r="N907" s="69"/>
      <c r="O907" s="46"/>
      <c r="P907" s="46"/>
      <c r="Q907" s="46"/>
      <c r="R907" s="46"/>
      <c r="S907" s="46"/>
      <c r="T907" s="46"/>
    </row>
    <row r="908" s="1" customFormat="1" ht="27" hidden="1" spans="1:20">
      <c r="A908" s="20"/>
      <c r="B908" s="20"/>
      <c r="C908" s="20"/>
      <c r="D908" s="20"/>
      <c r="E908" s="20" t="s">
        <v>1691</v>
      </c>
      <c r="F908" s="31"/>
      <c r="G908" s="75"/>
      <c r="H908" s="75"/>
      <c r="I908" s="75"/>
      <c r="J908" s="75"/>
      <c r="K908" s="38"/>
      <c r="L908" s="38"/>
      <c r="M908" s="49"/>
      <c r="N908" s="70"/>
      <c r="O908" s="46"/>
      <c r="P908" s="46"/>
      <c r="Q908" s="46"/>
      <c r="R908" s="46"/>
      <c r="S908" s="46"/>
      <c r="T908" s="46"/>
    </row>
    <row r="909" s="1" customFormat="1" ht="62" hidden="1" customHeight="1" spans="1:20">
      <c r="A909" s="20">
        <v>732</v>
      </c>
      <c r="B909" s="20" t="s">
        <v>1692</v>
      </c>
      <c r="C909" s="20" t="s">
        <v>29</v>
      </c>
      <c r="D909" s="20">
        <v>2</v>
      </c>
      <c r="E909" s="20" t="s">
        <v>1693</v>
      </c>
      <c r="F909" s="29">
        <f t="shared" ref="F909:F914" si="83">G909+H909+I909+J909</f>
        <v>565.69</v>
      </c>
      <c r="G909" s="74">
        <v>0</v>
      </c>
      <c r="H909" s="74">
        <v>1.51</v>
      </c>
      <c r="I909" s="74">
        <v>564.18</v>
      </c>
      <c r="J909" s="74">
        <v>0</v>
      </c>
      <c r="K909" s="38">
        <v>0</v>
      </c>
      <c r="L909" s="38">
        <v>0</v>
      </c>
      <c r="M909" s="47" t="e">
        <f>#REF!+#REF!+#REF!+#REF!</f>
        <v>#REF!</v>
      </c>
      <c r="N909" s="47"/>
      <c r="O909" s="46"/>
      <c r="P909" s="46"/>
      <c r="Q909" s="46"/>
      <c r="R909" s="46"/>
      <c r="S909" s="46"/>
      <c r="T909" s="46"/>
    </row>
    <row r="910" s="1" customFormat="1" ht="27" hidden="1" spans="1:20">
      <c r="A910" s="20"/>
      <c r="B910" s="20"/>
      <c r="C910" s="20"/>
      <c r="D910" s="20"/>
      <c r="E910" s="20" t="s">
        <v>1694</v>
      </c>
      <c r="F910" s="31"/>
      <c r="G910" s="75"/>
      <c r="H910" s="75"/>
      <c r="I910" s="75"/>
      <c r="J910" s="75"/>
      <c r="K910" s="38"/>
      <c r="L910" s="38"/>
      <c r="M910" s="49"/>
      <c r="N910" s="49"/>
      <c r="O910" s="46"/>
      <c r="P910" s="46"/>
      <c r="Q910" s="46"/>
      <c r="R910" s="46"/>
      <c r="S910" s="46"/>
      <c r="T910" s="46"/>
    </row>
    <row r="911" s="1" customFormat="1" ht="40.5" hidden="1" spans="1:20">
      <c r="A911" s="20">
        <v>733</v>
      </c>
      <c r="B911" s="20" t="s">
        <v>1695</v>
      </c>
      <c r="C911" s="20" t="s">
        <v>29</v>
      </c>
      <c r="D911" s="20">
        <v>2</v>
      </c>
      <c r="E911" s="20" t="s">
        <v>1696</v>
      </c>
      <c r="F911" s="29">
        <f t="shared" si="83"/>
        <v>1334.46</v>
      </c>
      <c r="G911" s="74">
        <v>0</v>
      </c>
      <c r="H911" s="74">
        <v>0</v>
      </c>
      <c r="I911" s="74">
        <v>445.06</v>
      </c>
      <c r="J911" s="74">
        <v>889.4</v>
      </c>
      <c r="K911" s="38">
        <v>0</v>
      </c>
      <c r="L911" s="38">
        <v>0</v>
      </c>
      <c r="M911" s="47" t="e">
        <f>#REF!+#REF!+#REF!+#REF!</f>
        <v>#REF!</v>
      </c>
      <c r="N911" s="47"/>
      <c r="O911" s="46"/>
      <c r="P911" s="46"/>
      <c r="Q911" s="46"/>
      <c r="R911" s="46"/>
      <c r="S911" s="46"/>
      <c r="T911" s="46"/>
    </row>
    <row r="912" s="1" customFormat="1" ht="27" hidden="1" spans="1:20">
      <c r="A912" s="20"/>
      <c r="B912" s="20"/>
      <c r="C912" s="20"/>
      <c r="D912" s="20"/>
      <c r="E912" s="20" t="s">
        <v>1697</v>
      </c>
      <c r="F912" s="31"/>
      <c r="G912" s="75"/>
      <c r="H912" s="75"/>
      <c r="I912" s="75"/>
      <c r="J912" s="75"/>
      <c r="K912" s="38"/>
      <c r="L912" s="38"/>
      <c r="M912" s="49"/>
      <c r="N912" s="49"/>
      <c r="O912" s="46"/>
      <c r="P912" s="46"/>
      <c r="Q912" s="46"/>
      <c r="R912" s="46"/>
      <c r="S912" s="46"/>
      <c r="T912" s="46"/>
    </row>
    <row r="913" s="1" customFormat="1" ht="40.5" hidden="1" spans="1:20">
      <c r="A913" s="20">
        <v>734</v>
      </c>
      <c r="B913" s="20" t="s">
        <v>1698</v>
      </c>
      <c r="C913" s="20" t="s">
        <v>29</v>
      </c>
      <c r="D913" s="20">
        <v>1</v>
      </c>
      <c r="E913" s="20" t="s">
        <v>1699</v>
      </c>
      <c r="F913" s="27">
        <f t="shared" si="83"/>
        <v>1028.9</v>
      </c>
      <c r="G913" s="20">
        <v>0</v>
      </c>
      <c r="H913" s="20">
        <v>1028.9</v>
      </c>
      <c r="I913" s="20">
        <v>0</v>
      </c>
      <c r="J913" s="20">
        <v>0</v>
      </c>
      <c r="K913" s="38">
        <v>0</v>
      </c>
      <c r="L913" s="38">
        <v>0</v>
      </c>
      <c r="M913" s="39" t="e">
        <f>#REF!+#REF!+#REF!+#REF!</f>
        <v>#REF!</v>
      </c>
      <c r="N913" s="39"/>
      <c r="O913" s="46"/>
      <c r="P913" s="46"/>
      <c r="Q913" s="46"/>
      <c r="R913" s="46"/>
      <c r="S913" s="46"/>
      <c r="T913" s="46"/>
    </row>
    <row r="914" s="1" customFormat="1" ht="27" hidden="1" spans="1:20">
      <c r="A914" s="20">
        <v>735</v>
      </c>
      <c r="B914" s="20" t="s">
        <v>1700</v>
      </c>
      <c r="C914" s="20" t="s">
        <v>29</v>
      </c>
      <c r="D914" s="20">
        <v>2</v>
      </c>
      <c r="E914" s="20" t="s">
        <v>1701</v>
      </c>
      <c r="F914" s="29">
        <f t="shared" si="83"/>
        <v>1698.6</v>
      </c>
      <c r="G914" s="74">
        <v>0</v>
      </c>
      <c r="H914" s="74">
        <v>0</v>
      </c>
      <c r="I914" s="74">
        <v>1698.6</v>
      </c>
      <c r="J914" s="74">
        <v>0</v>
      </c>
      <c r="K914" s="84">
        <v>0</v>
      </c>
      <c r="L914" s="84">
        <v>0</v>
      </c>
      <c r="M914" s="47" t="e">
        <f>#REF!+#REF!+#REF!+#REF!</f>
        <v>#REF!</v>
      </c>
      <c r="N914" s="50"/>
      <c r="O914" s="46"/>
      <c r="P914" s="46"/>
      <c r="Q914" s="46"/>
      <c r="R914" s="46"/>
      <c r="S914" s="46"/>
      <c r="T914" s="46"/>
    </row>
    <row r="915" s="1" customFormat="1" ht="27" hidden="1" spans="1:20">
      <c r="A915" s="20"/>
      <c r="B915" s="20"/>
      <c r="C915" s="20"/>
      <c r="D915" s="20"/>
      <c r="E915" s="20" t="s">
        <v>1702</v>
      </c>
      <c r="F915" s="31"/>
      <c r="G915" s="75"/>
      <c r="H915" s="75"/>
      <c r="I915" s="75"/>
      <c r="J915" s="75"/>
      <c r="K915" s="84"/>
      <c r="L915" s="84"/>
      <c r="M915" s="49"/>
      <c r="N915" s="70"/>
      <c r="O915" s="46"/>
      <c r="P915" s="46"/>
      <c r="Q915" s="46"/>
      <c r="R915" s="46"/>
      <c r="S915" s="46"/>
      <c r="T915" s="46"/>
    </row>
    <row r="916" s="1" customFormat="1" ht="27" hidden="1" spans="1:20">
      <c r="A916" s="20">
        <v>736</v>
      </c>
      <c r="B916" s="20" t="s">
        <v>1703</v>
      </c>
      <c r="C916" s="20" t="s">
        <v>29</v>
      </c>
      <c r="D916" s="20">
        <v>3</v>
      </c>
      <c r="E916" s="20" t="s">
        <v>1704</v>
      </c>
      <c r="F916" s="29">
        <f t="shared" ref="F916:F933" si="84">G916+H916+I916+J916</f>
        <v>263.28</v>
      </c>
      <c r="G916" s="74">
        <v>0</v>
      </c>
      <c r="H916" s="74">
        <v>0</v>
      </c>
      <c r="I916" s="74">
        <v>263.28</v>
      </c>
      <c r="J916" s="74">
        <v>0</v>
      </c>
      <c r="K916" s="38">
        <v>0</v>
      </c>
      <c r="L916" s="38">
        <v>0</v>
      </c>
      <c r="M916" s="47" t="e">
        <f>#REF!+#REF!+#REF!+#REF!</f>
        <v>#REF!</v>
      </c>
      <c r="N916" s="50"/>
      <c r="O916" s="46"/>
      <c r="P916" s="46"/>
      <c r="Q916" s="46"/>
      <c r="R916" s="46"/>
      <c r="S916" s="46"/>
      <c r="T916" s="46"/>
    </row>
    <row r="917" s="1" customFormat="1" ht="27" hidden="1" spans="1:20">
      <c r="A917" s="20"/>
      <c r="B917" s="20"/>
      <c r="C917" s="20"/>
      <c r="D917" s="20"/>
      <c r="E917" s="20" t="s">
        <v>1705</v>
      </c>
      <c r="F917" s="30"/>
      <c r="G917" s="77"/>
      <c r="H917" s="77"/>
      <c r="I917" s="77"/>
      <c r="J917" s="77"/>
      <c r="K917" s="38"/>
      <c r="L917" s="38"/>
      <c r="M917" s="48"/>
      <c r="N917" s="48"/>
      <c r="O917" s="46"/>
      <c r="P917" s="46"/>
      <c r="Q917" s="46"/>
      <c r="R917" s="46"/>
      <c r="S917" s="46"/>
      <c r="T917" s="46"/>
    </row>
    <row r="918" s="1" customFormat="1" ht="27" hidden="1" spans="1:20">
      <c r="A918" s="20"/>
      <c r="B918" s="20"/>
      <c r="C918" s="20"/>
      <c r="D918" s="20"/>
      <c r="E918" s="20" t="s">
        <v>1706</v>
      </c>
      <c r="F918" s="31"/>
      <c r="G918" s="75"/>
      <c r="H918" s="75"/>
      <c r="I918" s="75"/>
      <c r="J918" s="75"/>
      <c r="K918" s="38"/>
      <c r="L918" s="38"/>
      <c r="M918" s="49"/>
      <c r="N918" s="49"/>
      <c r="O918" s="46"/>
      <c r="P918" s="46"/>
      <c r="Q918" s="46"/>
      <c r="R918" s="46"/>
      <c r="S918" s="46"/>
      <c r="T918" s="46"/>
    </row>
    <row r="919" s="1" customFormat="1" ht="40.5" hidden="1" spans="1:20">
      <c r="A919" s="20">
        <v>737</v>
      </c>
      <c r="B919" s="20" t="s">
        <v>1707</v>
      </c>
      <c r="C919" s="20" t="s">
        <v>29</v>
      </c>
      <c r="D919" s="20">
        <v>1</v>
      </c>
      <c r="E919" s="20" t="s">
        <v>1708</v>
      </c>
      <c r="F919" s="27">
        <f t="shared" si="84"/>
        <v>732.98</v>
      </c>
      <c r="G919" s="20">
        <v>0</v>
      </c>
      <c r="H919" s="20">
        <v>0</v>
      </c>
      <c r="I919" s="20">
        <v>732.98</v>
      </c>
      <c r="J919" s="20">
        <v>0</v>
      </c>
      <c r="K919" s="38">
        <v>0</v>
      </c>
      <c r="L919" s="38">
        <v>0</v>
      </c>
      <c r="M919" s="39" t="e">
        <f>#REF!+#REF!+#REF!+#REF!</f>
        <v>#REF!</v>
      </c>
      <c r="N919" s="39"/>
      <c r="O919" s="46"/>
      <c r="P919" s="46"/>
      <c r="Q919" s="46"/>
      <c r="R919" s="46"/>
      <c r="S919" s="46"/>
      <c r="T919" s="46"/>
    </row>
    <row r="920" s="1" customFormat="1" ht="40.5" hidden="1" spans="1:20">
      <c r="A920" s="20">
        <v>738</v>
      </c>
      <c r="B920" s="20" t="s">
        <v>1709</v>
      </c>
      <c r="C920" s="20" t="s">
        <v>72</v>
      </c>
      <c r="D920" s="20">
        <v>1</v>
      </c>
      <c r="E920" s="20" t="s">
        <v>1710</v>
      </c>
      <c r="F920" s="27">
        <f t="shared" si="84"/>
        <v>5453.66</v>
      </c>
      <c r="G920" s="20">
        <v>0</v>
      </c>
      <c r="H920" s="20">
        <v>4573.97</v>
      </c>
      <c r="I920" s="20">
        <v>0</v>
      </c>
      <c r="J920" s="20">
        <v>879.69</v>
      </c>
      <c r="K920" s="38">
        <v>0</v>
      </c>
      <c r="L920" s="38">
        <v>0</v>
      </c>
      <c r="M920" s="39" t="e">
        <f>#REF!+#REF!+#REF!+#REF!</f>
        <v>#REF!</v>
      </c>
      <c r="N920" s="39"/>
      <c r="O920" s="46"/>
      <c r="P920" s="46"/>
      <c r="Q920" s="46"/>
      <c r="R920" s="46"/>
      <c r="S920" s="46"/>
      <c r="T920" s="46"/>
    </row>
    <row r="921" s="1" customFormat="1" ht="27" hidden="1" spans="1:20">
      <c r="A921" s="20">
        <v>739</v>
      </c>
      <c r="B921" s="20" t="s">
        <v>1711</v>
      </c>
      <c r="C921" s="20" t="s">
        <v>29</v>
      </c>
      <c r="D921" s="20">
        <v>1</v>
      </c>
      <c r="E921" s="20" t="s">
        <v>1712</v>
      </c>
      <c r="F921" s="27">
        <f t="shared" si="84"/>
        <v>102.22</v>
      </c>
      <c r="G921" s="20">
        <v>0</v>
      </c>
      <c r="H921" s="20">
        <v>0</v>
      </c>
      <c r="I921" s="20">
        <v>102.22</v>
      </c>
      <c r="J921" s="20">
        <v>0</v>
      </c>
      <c r="K921" s="38">
        <v>0</v>
      </c>
      <c r="L921" s="38">
        <v>0</v>
      </c>
      <c r="M921" s="39" t="e">
        <f>#REF!+#REF!+#REF!+#REF!</f>
        <v>#REF!</v>
      </c>
      <c r="N921" s="38" t="s">
        <v>1713</v>
      </c>
      <c r="O921" s="46"/>
      <c r="P921" s="46"/>
      <c r="Q921" s="46"/>
      <c r="R921" s="46"/>
      <c r="S921" s="46"/>
      <c r="T921" s="46"/>
    </row>
    <row r="922" s="1" customFormat="1" ht="54" spans="1:20">
      <c r="A922" s="20">
        <v>740</v>
      </c>
      <c r="B922" s="20" t="s">
        <v>1714</v>
      </c>
      <c r="C922" s="20" t="s">
        <v>29</v>
      </c>
      <c r="D922" s="20">
        <v>1</v>
      </c>
      <c r="E922" s="32" t="s">
        <v>1715</v>
      </c>
      <c r="F922" s="27">
        <v>4398.89</v>
      </c>
      <c r="G922" s="20">
        <v>0</v>
      </c>
      <c r="H922" s="20">
        <v>197.64</v>
      </c>
      <c r="I922" s="20">
        <v>0</v>
      </c>
      <c r="J922" s="20">
        <v>4201.25</v>
      </c>
      <c r="K922" s="38">
        <v>0</v>
      </c>
      <c r="L922" s="38">
        <v>1000</v>
      </c>
      <c r="M922" s="83">
        <v>0</v>
      </c>
      <c r="N922" s="20" t="s">
        <v>1716</v>
      </c>
      <c r="O922" s="46"/>
      <c r="P922" s="46"/>
      <c r="Q922" s="46"/>
      <c r="R922" s="46"/>
      <c r="S922" s="46"/>
      <c r="T922" s="46"/>
    </row>
    <row r="923" s="1" customFormat="1" ht="40.5" hidden="1" spans="1:20">
      <c r="A923" s="20">
        <v>741</v>
      </c>
      <c r="B923" s="20" t="s">
        <v>1717</v>
      </c>
      <c r="C923" s="20" t="s">
        <v>29</v>
      </c>
      <c r="D923" s="20">
        <v>1</v>
      </c>
      <c r="E923" s="20" t="s">
        <v>1718</v>
      </c>
      <c r="F923" s="27">
        <f t="shared" si="84"/>
        <v>194.84</v>
      </c>
      <c r="G923" s="20">
        <v>0</v>
      </c>
      <c r="H923" s="20">
        <v>0</v>
      </c>
      <c r="I923" s="20">
        <v>0</v>
      </c>
      <c r="J923" s="20">
        <v>194.84</v>
      </c>
      <c r="K923" s="38">
        <v>0</v>
      </c>
      <c r="L923" s="38">
        <v>0</v>
      </c>
      <c r="M923" s="39" t="e">
        <f>#REF!+#REF!+#REF!+#REF!</f>
        <v>#REF!</v>
      </c>
      <c r="N923" s="39"/>
      <c r="O923" s="46"/>
      <c r="P923" s="46"/>
      <c r="Q923" s="46"/>
      <c r="R923" s="46"/>
      <c r="S923" s="46"/>
      <c r="T923" s="46"/>
    </row>
    <row r="924" s="1" customFormat="1" ht="34" hidden="1" customHeight="1" spans="1:20">
      <c r="A924" s="20">
        <v>742</v>
      </c>
      <c r="B924" s="20" t="s">
        <v>1719</v>
      </c>
      <c r="C924" s="20" t="s">
        <v>72</v>
      </c>
      <c r="D924" s="20">
        <v>1</v>
      </c>
      <c r="E924" s="20" t="s">
        <v>1720</v>
      </c>
      <c r="F924" s="27">
        <f t="shared" si="84"/>
        <v>189.77</v>
      </c>
      <c r="G924" s="20">
        <v>0</v>
      </c>
      <c r="H924" s="20">
        <v>0</v>
      </c>
      <c r="I924" s="20">
        <v>189.77</v>
      </c>
      <c r="J924" s="20">
        <v>0</v>
      </c>
      <c r="K924" s="38">
        <v>0</v>
      </c>
      <c r="L924" s="38">
        <v>0</v>
      </c>
      <c r="M924" s="39" t="e">
        <f>#REF!+#REF!+#REF!+#REF!</f>
        <v>#REF!</v>
      </c>
      <c r="N924" s="39"/>
      <c r="O924" s="46"/>
      <c r="P924" s="46"/>
      <c r="Q924" s="46"/>
      <c r="R924" s="46"/>
      <c r="S924" s="46"/>
      <c r="T924" s="46"/>
    </row>
    <row r="925" s="1" customFormat="1" ht="55" hidden="1" customHeight="1" spans="1:20">
      <c r="A925" s="20">
        <v>743</v>
      </c>
      <c r="B925" s="20" t="s">
        <v>1721</v>
      </c>
      <c r="C925" s="20" t="s">
        <v>29</v>
      </c>
      <c r="D925" s="20">
        <v>1</v>
      </c>
      <c r="E925" s="20" t="s">
        <v>1722</v>
      </c>
      <c r="F925" s="27">
        <f t="shared" si="84"/>
        <v>848.09</v>
      </c>
      <c r="G925" s="20">
        <v>0</v>
      </c>
      <c r="H925" s="20">
        <v>808.67</v>
      </c>
      <c r="I925" s="20">
        <v>39.42</v>
      </c>
      <c r="J925" s="20">
        <v>0</v>
      </c>
      <c r="K925" s="38">
        <v>0</v>
      </c>
      <c r="L925" s="38">
        <v>0</v>
      </c>
      <c r="M925" s="39" t="e">
        <f>#REF!+#REF!+#REF!+#REF!</f>
        <v>#REF!</v>
      </c>
      <c r="N925" s="19"/>
      <c r="O925" s="46"/>
      <c r="P925" s="46"/>
      <c r="Q925" s="46"/>
      <c r="R925" s="46"/>
      <c r="S925" s="46"/>
      <c r="T925" s="46"/>
    </row>
    <row r="926" s="1" customFormat="1" ht="40.5" hidden="1" spans="1:20">
      <c r="A926" s="20">
        <v>744</v>
      </c>
      <c r="B926" s="20" t="s">
        <v>1723</v>
      </c>
      <c r="C926" s="20" t="s">
        <v>29</v>
      </c>
      <c r="D926" s="20">
        <v>1</v>
      </c>
      <c r="E926" s="20" t="s">
        <v>1724</v>
      </c>
      <c r="F926" s="27">
        <f t="shared" si="84"/>
        <v>138.13</v>
      </c>
      <c r="G926" s="20">
        <v>0</v>
      </c>
      <c r="H926" s="20">
        <v>59.78</v>
      </c>
      <c r="I926" s="20">
        <v>78.35</v>
      </c>
      <c r="J926" s="20">
        <v>0</v>
      </c>
      <c r="K926" s="38">
        <v>0</v>
      </c>
      <c r="L926" s="38">
        <v>0</v>
      </c>
      <c r="M926" s="39" t="e">
        <f>#REF!+#REF!+#REF!+#REF!</f>
        <v>#REF!</v>
      </c>
      <c r="N926" s="39"/>
      <c r="O926" s="46"/>
      <c r="P926" s="46"/>
      <c r="Q926" s="46"/>
      <c r="R926" s="46"/>
      <c r="S926" s="46"/>
      <c r="T926" s="46"/>
    </row>
    <row r="927" s="1" customFormat="1" ht="40.5" hidden="1" spans="1:20">
      <c r="A927" s="20">
        <v>745</v>
      </c>
      <c r="B927" s="20" t="s">
        <v>1725</v>
      </c>
      <c r="C927" s="20" t="s">
        <v>29</v>
      </c>
      <c r="D927" s="20">
        <v>1</v>
      </c>
      <c r="E927" s="20" t="s">
        <v>1726</v>
      </c>
      <c r="F927" s="27">
        <f t="shared" si="84"/>
        <v>177.03</v>
      </c>
      <c r="G927" s="20">
        <v>0</v>
      </c>
      <c r="H927" s="20">
        <v>0</v>
      </c>
      <c r="I927" s="20">
        <v>9.34</v>
      </c>
      <c r="J927" s="20">
        <v>167.69</v>
      </c>
      <c r="K927" s="38">
        <v>0</v>
      </c>
      <c r="L927" s="38">
        <v>0</v>
      </c>
      <c r="M927" s="39" t="e">
        <f>#REF!+#REF!+#REF!+#REF!</f>
        <v>#REF!</v>
      </c>
      <c r="N927" s="39"/>
      <c r="O927" s="46"/>
      <c r="P927" s="46"/>
      <c r="Q927" s="46"/>
      <c r="R927" s="46"/>
      <c r="S927" s="46"/>
      <c r="T927" s="46"/>
    </row>
    <row r="928" s="1" customFormat="1" ht="40" hidden="1" customHeight="1" spans="1:20">
      <c r="A928" s="20">
        <v>746</v>
      </c>
      <c r="B928" s="20" t="s">
        <v>1727</v>
      </c>
      <c r="C928" s="20" t="s">
        <v>29</v>
      </c>
      <c r="D928" s="20">
        <v>1</v>
      </c>
      <c r="E928" s="20" t="s">
        <v>1728</v>
      </c>
      <c r="F928" s="27">
        <f t="shared" si="84"/>
        <v>283.75</v>
      </c>
      <c r="G928" s="20">
        <v>0</v>
      </c>
      <c r="H928" s="20">
        <v>0</v>
      </c>
      <c r="I928" s="20">
        <v>0</v>
      </c>
      <c r="J928" s="20">
        <v>283.75</v>
      </c>
      <c r="K928" s="38">
        <v>0</v>
      </c>
      <c r="L928" s="38">
        <v>0</v>
      </c>
      <c r="M928" s="39" t="e">
        <f>#REF!+#REF!+#REF!+#REF!</f>
        <v>#REF!</v>
      </c>
      <c r="N928" s="39"/>
      <c r="O928" s="46"/>
      <c r="P928" s="46"/>
      <c r="Q928" s="46"/>
      <c r="R928" s="46"/>
      <c r="S928" s="46"/>
      <c r="T928" s="46"/>
    </row>
    <row r="929" s="1" customFormat="1" ht="40.5" hidden="1" spans="1:20">
      <c r="A929" s="20">
        <v>747</v>
      </c>
      <c r="B929" s="20" t="s">
        <v>1729</v>
      </c>
      <c r="C929" s="20" t="s">
        <v>29</v>
      </c>
      <c r="D929" s="20">
        <v>1</v>
      </c>
      <c r="E929" s="20" t="s">
        <v>1730</v>
      </c>
      <c r="F929" s="27">
        <f t="shared" si="84"/>
        <v>852.79</v>
      </c>
      <c r="G929" s="20">
        <v>0</v>
      </c>
      <c r="H929" s="20">
        <v>273.7</v>
      </c>
      <c r="I929" s="20">
        <v>30.68</v>
      </c>
      <c r="J929" s="20">
        <v>548.41</v>
      </c>
      <c r="K929" s="38">
        <v>0</v>
      </c>
      <c r="L929" s="38">
        <v>0</v>
      </c>
      <c r="M929" s="39" t="e">
        <f>#REF!+#REF!+#REF!+#REF!</f>
        <v>#REF!</v>
      </c>
      <c r="N929" s="39"/>
      <c r="O929" s="46"/>
      <c r="P929" s="46"/>
      <c r="Q929" s="46"/>
      <c r="R929" s="46"/>
      <c r="S929" s="46"/>
      <c r="T929" s="46"/>
    </row>
    <row r="930" s="1" customFormat="1" ht="40.5" hidden="1" spans="1:20">
      <c r="A930" s="20">
        <v>748</v>
      </c>
      <c r="B930" s="20" t="s">
        <v>1731</v>
      </c>
      <c r="C930" s="20" t="s">
        <v>29</v>
      </c>
      <c r="D930" s="20">
        <v>1</v>
      </c>
      <c r="E930" s="20" t="s">
        <v>1732</v>
      </c>
      <c r="F930" s="27">
        <f t="shared" si="84"/>
        <v>465.63</v>
      </c>
      <c r="G930" s="20">
        <v>0</v>
      </c>
      <c r="H930" s="20">
        <v>0</v>
      </c>
      <c r="I930" s="20">
        <v>0</v>
      </c>
      <c r="J930" s="20">
        <v>465.63</v>
      </c>
      <c r="K930" s="38">
        <v>0</v>
      </c>
      <c r="L930" s="38">
        <v>0</v>
      </c>
      <c r="M930" s="39" t="e">
        <f>#REF!+#REF!+#REF!+#REF!</f>
        <v>#REF!</v>
      </c>
      <c r="N930" s="19"/>
      <c r="O930" s="46"/>
      <c r="P930" s="46"/>
      <c r="Q930" s="46"/>
      <c r="R930" s="46"/>
      <c r="S930" s="46"/>
      <c r="T930" s="46"/>
    </row>
    <row r="931" s="1" customFormat="1" ht="40.5" hidden="1" spans="1:20">
      <c r="A931" s="20">
        <v>749</v>
      </c>
      <c r="B931" s="20" t="s">
        <v>1733</v>
      </c>
      <c r="C931" s="20" t="s">
        <v>72</v>
      </c>
      <c r="D931" s="20">
        <v>1</v>
      </c>
      <c r="E931" s="20" t="s">
        <v>1734</v>
      </c>
      <c r="F931" s="27">
        <f t="shared" si="84"/>
        <v>118.13</v>
      </c>
      <c r="G931" s="20">
        <v>0</v>
      </c>
      <c r="H931" s="20">
        <v>0</v>
      </c>
      <c r="I931" s="20">
        <v>0</v>
      </c>
      <c r="J931" s="20">
        <v>118.13</v>
      </c>
      <c r="K931" s="38">
        <v>0</v>
      </c>
      <c r="L931" s="38">
        <v>0</v>
      </c>
      <c r="M931" s="39" t="e">
        <f>#REF!+#REF!+#REF!+#REF!</f>
        <v>#REF!</v>
      </c>
      <c r="N931" s="39"/>
      <c r="O931" s="46"/>
      <c r="P931" s="46"/>
      <c r="Q931" s="46"/>
      <c r="R931" s="46"/>
      <c r="S931" s="46"/>
      <c r="T931" s="46"/>
    </row>
    <row r="932" s="1" customFormat="1" ht="35" hidden="1" customHeight="1" spans="1:20">
      <c r="A932" s="20">
        <v>750</v>
      </c>
      <c r="B932" s="20" t="s">
        <v>1735</v>
      </c>
      <c r="C932" s="20" t="s">
        <v>72</v>
      </c>
      <c r="D932" s="20">
        <v>1</v>
      </c>
      <c r="E932" s="20" t="s">
        <v>1736</v>
      </c>
      <c r="F932" s="27">
        <f t="shared" si="84"/>
        <v>210.56</v>
      </c>
      <c r="G932" s="20">
        <v>0</v>
      </c>
      <c r="H932" s="20">
        <v>0</v>
      </c>
      <c r="I932" s="20">
        <v>0</v>
      </c>
      <c r="J932" s="20">
        <v>210.56</v>
      </c>
      <c r="K932" s="38">
        <v>0</v>
      </c>
      <c r="L932" s="38">
        <v>0</v>
      </c>
      <c r="M932" s="39" t="e">
        <f>#REF!+#REF!+#REF!+#REF!</f>
        <v>#REF!</v>
      </c>
      <c r="N932" s="39"/>
      <c r="O932" s="46"/>
      <c r="P932" s="46"/>
      <c r="Q932" s="46"/>
      <c r="R932" s="46"/>
      <c r="S932" s="46"/>
      <c r="T932" s="46"/>
    </row>
    <row r="933" s="1" customFormat="1" ht="24" hidden="1" customHeight="1" spans="1:20">
      <c r="A933" s="20">
        <v>751</v>
      </c>
      <c r="B933" s="20" t="s">
        <v>1737</v>
      </c>
      <c r="C933" s="20" t="s">
        <v>29</v>
      </c>
      <c r="D933" s="20">
        <v>3</v>
      </c>
      <c r="E933" s="20" t="s">
        <v>1738</v>
      </c>
      <c r="F933" s="29">
        <f t="shared" si="84"/>
        <v>8889.16</v>
      </c>
      <c r="G933" s="20">
        <v>0</v>
      </c>
      <c r="H933" s="20">
        <v>3866.17</v>
      </c>
      <c r="I933" s="20">
        <f>2460.14-44.38</f>
        <v>2415.76</v>
      </c>
      <c r="J933" s="20">
        <v>2607.23</v>
      </c>
      <c r="K933" s="38">
        <v>0</v>
      </c>
      <c r="L933" s="38">
        <v>0</v>
      </c>
      <c r="M933" s="47" t="e">
        <f>#REF!+#REF!+#REF!+#REF!</f>
        <v>#REF!</v>
      </c>
      <c r="N933" s="50" t="s">
        <v>1739</v>
      </c>
      <c r="O933" s="46"/>
      <c r="P933" s="46"/>
      <c r="Q933" s="46"/>
      <c r="R933" s="46"/>
      <c r="S933" s="46"/>
      <c r="T933" s="46"/>
    </row>
    <row r="934" s="1" customFormat="1" ht="26" hidden="1" customHeight="1" spans="1:20">
      <c r="A934" s="20"/>
      <c r="B934" s="20"/>
      <c r="C934" s="20"/>
      <c r="D934" s="20"/>
      <c r="E934" s="20" t="s">
        <v>1740</v>
      </c>
      <c r="F934" s="30"/>
      <c r="G934" s="20"/>
      <c r="H934" s="20"/>
      <c r="I934" s="20"/>
      <c r="J934" s="20"/>
      <c r="K934" s="38"/>
      <c r="L934" s="38"/>
      <c r="M934" s="48"/>
      <c r="N934" s="48"/>
      <c r="O934" s="46"/>
      <c r="P934" s="46"/>
      <c r="Q934" s="46"/>
      <c r="R934" s="46"/>
      <c r="S934" s="46"/>
      <c r="T934" s="46"/>
    </row>
    <row r="935" s="1" customFormat="1" ht="24" hidden="1" customHeight="1" spans="1:20">
      <c r="A935" s="20"/>
      <c r="B935" s="20"/>
      <c r="C935" s="20"/>
      <c r="D935" s="20"/>
      <c r="E935" s="20" t="s">
        <v>1741</v>
      </c>
      <c r="F935" s="31"/>
      <c r="G935" s="20"/>
      <c r="H935" s="20"/>
      <c r="I935" s="20"/>
      <c r="J935" s="20"/>
      <c r="K935" s="38"/>
      <c r="L935" s="38"/>
      <c r="M935" s="49"/>
      <c r="N935" s="49"/>
      <c r="O935" s="46"/>
      <c r="P935" s="46"/>
      <c r="Q935" s="46"/>
      <c r="R935" s="46"/>
      <c r="S935" s="46"/>
      <c r="T935" s="46"/>
    </row>
    <row r="936" s="1" customFormat="1" ht="63" hidden="1" customHeight="1" spans="1:20">
      <c r="A936" s="20">
        <v>752</v>
      </c>
      <c r="B936" s="20" t="s">
        <v>1742</v>
      </c>
      <c r="C936" s="20" t="s">
        <v>29</v>
      </c>
      <c r="D936" s="20">
        <v>1</v>
      </c>
      <c r="E936" s="20" t="s">
        <v>1743</v>
      </c>
      <c r="F936" s="27">
        <f t="shared" ref="F936:F943" si="85">G936+H936+I936+J936</f>
        <v>6716.95</v>
      </c>
      <c r="G936" s="20">
        <v>0</v>
      </c>
      <c r="H936" s="20">
        <v>4832.4</v>
      </c>
      <c r="I936" s="20">
        <f>64.34+60.46</f>
        <v>124.8</v>
      </c>
      <c r="J936" s="20">
        <f>1820.21-60.46</f>
        <v>1759.75</v>
      </c>
      <c r="K936" s="38">
        <v>0</v>
      </c>
      <c r="L936" s="38">
        <v>0</v>
      </c>
      <c r="M936" s="39" t="e">
        <f>#REF!+#REF!+#REF!+#REF!</f>
        <v>#REF!</v>
      </c>
      <c r="N936" s="39"/>
      <c r="O936" s="46"/>
      <c r="P936" s="46"/>
      <c r="Q936" s="46"/>
      <c r="R936" s="46"/>
      <c r="S936" s="46"/>
      <c r="T936" s="46"/>
    </row>
    <row r="937" s="1" customFormat="1" ht="40.5" hidden="1" spans="1:20">
      <c r="A937" s="20">
        <v>753</v>
      </c>
      <c r="B937" s="20" t="s">
        <v>1744</v>
      </c>
      <c r="C937" s="20" t="s">
        <v>29</v>
      </c>
      <c r="D937" s="20">
        <v>1</v>
      </c>
      <c r="E937" s="20" t="s">
        <v>1745</v>
      </c>
      <c r="F937" s="27">
        <f t="shared" si="85"/>
        <v>398.23</v>
      </c>
      <c r="G937" s="20">
        <v>0</v>
      </c>
      <c r="H937" s="20">
        <v>0</v>
      </c>
      <c r="I937" s="20">
        <v>0</v>
      </c>
      <c r="J937" s="20">
        <v>398.23</v>
      </c>
      <c r="K937" s="38">
        <v>0</v>
      </c>
      <c r="L937" s="38">
        <v>0</v>
      </c>
      <c r="M937" s="39" t="e">
        <f>#REF!+#REF!+#REF!+#REF!</f>
        <v>#REF!</v>
      </c>
      <c r="N937" s="39"/>
      <c r="O937" s="46"/>
      <c r="P937" s="46"/>
      <c r="Q937" s="46"/>
      <c r="R937" s="46"/>
      <c r="S937" s="46"/>
      <c r="T937" s="46"/>
    </row>
    <row r="938" s="1" customFormat="1" ht="37" hidden="1" customHeight="1" spans="1:20">
      <c r="A938" s="20">
        <v>754</v>
      </c>
      <c r="B938" s="20" t="s">
        <v>1746</v>
      </c>
      <c r="C938" s="20" t="s">
        <v>29</v>
      </c>
      <c r="D938" s="20">
        <v>1</v>
      </c>
      <c r="E938" s="20" t="s">
        <v>1747</v>
      </c>
      <c r="F938" s="27">
        <f t="shared" si="85"/>
        <v>456.18</v>
      </c>
      <c r="G938" s="20">
        <v>0</v>
      </c>
      <c r="H938" s="20">
        <v>0</v>
      </c>
      <c r="I938" s="20">
        <v>456.18</v>
      </c>
      <c r="J938" s="20">
        <v>0</v>
      </c>
      <c r="K938" s="38">
        <v>0</v>
      </c>
      <c r="L938" s="38">
        <v>0</v>
      </c>
      <c r="M938" s="39" t="e">
        <f>#REF!+#REF!+#REF!+#REF!</f>
        <v>#REF!</v>
      </c>
      <c r="N938" s="39"/>
      <c r="O938" s="46"/>
      <c r="P938" s="46"/>
      <c r="Q938" s="46"/>
      <c r="R938" s="46"/>
      <c r="S938" s="46"/>
      <c r="T938" s="46"/>
    </row>
    <row r="939" s="1" customFormat="1" ht="39" hidden="1" customHeight="1" spans="1:20">
      <c r="A939" s="20">
        <v>755</v>
      </c>
      <c r="B939" s="20" t="s">
        <v>1748</v>
      </c>
      <c r="C939" s="20" t="s">
        <v>29</v>
      </c>
      <c r="D939" s="20">
        <v>1</v>
      </c>
      <c r="E939" s="20" t="s">
        <v>1749</v>
      </c>
      <c r="F939" s="27">
        <f t="shared" si="85"/>
        <v>107.93</v>
      </c>
      <c r="G939" s="20">
        <v>0</v>
      </c>
      <c r="H939" s="20">
        <v>0</v>
      </c>
      <c r="I939" s="20">
        <v>107.93</v>
      </c>
      <c r="J939" s="20">
        <v>0</v>
      </c>
      <c r="K939" s="38">
        <v>0</v>
      </c>
      <c r="L939" s="38">
        <v>0</v>
      </c>
      <c r="M939" s="39" t="e">
        <f>#REF!+#REF!+#REF!+#REF!</f>
        <v>#REF!</v>
      </c>
      <c r="N939" s="38" t="s">
        <v>1750</v>
      </c>
      <c r="O939" s="46"/>
      <c r="P939" s="46"/>
      <c r="Q939" s="46"/>
      <c r="R939" s="46"/>
      <c r="S939" s="46"/>
      <c r="T939" s="46"/>
    </row>
    <row r="940" s="1" customFormat="1" ht="40.5" hidden="1" spans="1:20">
      <c r="A940" s="20">
        <v>756</v>
      </c>
      <c r="B940" s="20" t="s">
        <v>1751</v>
      </c>
      <c r="C940" s="20" t="s">
        <v>29</v>
      </c>
      <c r="D940" s="20">
        <v>1</v>
      </c>
      <c r="E940" s="20" t="s">
        <v>1752</v>
      </c>
      <c r="F940" s="27">
        <f t="shared" si="85"/>
        <v>666.56</v>
      </c>
      <c r="G940" s="20">
        <v>0</v>
      </c>
      <c r="H940" s="20">
        <v>583.96</v>
      </c>
      <c r="I940" s="20">
        <v>82.6</v>
      </c>
      <c r="J940" s="20">
        <v>0</v>
      </c>
      <c r="K940" s="38">
        <v>0</v>
      </c>
      <c r="L940" s="38">
        <v>0</v>
      </c>
      <c r="M940" s="39" t="e">
        <f>#REF!+#REF!+#REF!+#REF!</f>
        <v>#REF!</v>
      </c>
      <c r="N940" s="39"/>
      <c r="O940" s="46"/>
      <c r="P940" s="46"/>
      <c r="Q940" s="46"/>
      <c r="R940" s="46"/>
      <c r="S940" s="46"/>
      <c r="T940" s="46"/>
    </row>
    <row r="941" s="1" customFormat="1" ht="37" hidden="1" customHeight="1" spans="1:20">
      <c r="A941" s="20">
        <v>757</v>
      </c>
      <c r="B941" s="20" t="s">
        <v>1753</v>
      </c>
      <c r="C941" s="20" t="s">
        <v>72</v>
      </c>
      <c r="D941" s="20">
        <v>1</v>
      </c>
      <c r="E941" s="20" t="s">
        <v>1754</v>
      </c>
      <c r="F941" s="27">
        <f t="shared" si="85"/>
        <v>1380.22</v>
      </c>
      <c r="G941" s="20">
        <v>0</v>
      </c>
      <c r="H941" s="20">
        <v>1164.25</v>
      </c>
      <c r="I941" s="20">
        <v>71.53</v>
      </c>
      <c r="J941" s="20">
        <v>144.44</v>
      </c>
      <c r="K941" s="38">
        <v>0</v>
      </c>
      <c r="L941" s="38">
        <v>0</v>
      </c>
      <c r="M941" s="39" t="e">
        <f>#REF!+#REF!+#REF!+#REF!</f>
        <v>#REF!</v>
      </c>
      <c r="N941" s="39"/>
      <c r="O941" s="46"/>
      <c r="P941" s="46"/>
      <c r="Q941" s="46"/>
      <c r="R941" s="46"/>
      <c r="S941" s="46"/>
      <c r="T941" s="46"/>
    </row>
    <row r="942" s="1" customFormat="1" ht="40.5" hidden="1" spans="1:20">
      <c r="A942" s="20">
        <v>758</v>
      </c>
      <c r="B942" s="20" t="s">
        <v>1755</v>
      </c>
      <c r="C942" s="20" t="s">
        <v>29</v>
      </c>
      <c r="D942" s="20">
        <v>1</v>
      </c>
      <c r="E942" s="20" t="s">
        <v>1756</v>
      </c>
      <c r="F942" s="27">
        <f t="shared" si="85"/>
        <v>402.4</v>
      </c>
      <c r="G942" s="20">
        <v>0</v>
      </c>
      <c r="H942" s="20">
        <v>108.12</v>
      </c>
      <c r="I942" s="20">
        <v>294.28</v>
      </c>
      <c r="J942" s="20">
        <v>0</v>
      </c>
      <c r="K942" s="38">
        <v>0</v>
      </c>
      <c r="L942" s="38">
        <v>0</v>
      </c>
      <c r="M942" s="39" t="e">
        <f>#REF!+#REF!+#REF!+#REF!</f>
        <v>#REF!</v>
      </c>
      <c r="N942" s="39"/>
      <c r="O942" s="46"/>
      <c r="P942" s="46"/>
      <c r="Q942" s="46"/>
      <c r="R942" s="46"/>
      <c r="S942" s="46"/>
      <c r="T942" s="46"/>
    </row>
    <row r="943" s="1" customFormat="1" ht="27" hidden="1" spans="1:20">
      <c r="A943" s="20">
        <v>759</v>
      </c>
      <c r="B943" s="20" t="s">
        <v>1757</v>
      </c>
      <c r="C943" s="20" t="s">
        <v>29</v>
      </c>
      <c r="D943" s="20">
        <v>3</v>
      </c>
      <c r="E943" s="20" t="s">
        <v>1758</v>
      </c>
      <c r="F943" s="29">
        <f t="shared" si="85"/>
        <v>748.42</v>
      </c>
      <c r="G943" s="66">
        <v>0</v>
      </c>
      <c r="H943" s="20">
        <v>0</v>
      </c>
      <c r="I943" s="20">
        <v>748.42</v>
      </c>
      <c r="J943" s="20">
        <v>0</v>
      </c>
      <c r="K943" s="38">
        <v>0</v>
      </c>
      <c r="L943" s="38">
        <v>0</v>
      </c>
      <c r="M943" s="47" t="e">
        <f>#REF!+#REF!+#REF!+#REF!</f>
        <v>#REF!</v>
      </c>
      <c r="N943" s="47"/>
      <c r="O943" s="46"/>
      <c r="P943" s="46"/>
      <c r="Q943" s="46"/>
      <c r="R943" s="46"/>
      <c r="S943" s="46"/>
      <c r="T943" s="46"/>
    </row>
    <row r="944" s="1" customFormat="1" ht="27" hidden="1" spans="1:20">
      <c r="A944" s="20"/>
      <c r="B944" s="20"/>
      <c r="C944" s="20"/>
      <c r="D944" s="20"/>
      <c r="E944" s="20" t="s">
        <v>1759</v>
      </c>
      <c r="F944" s="30"/>
      <c r="G944" s="67"/>
      <c r="H944" s="20"/>
      <c r="I944" s="20"/>
      <c r="J944" s="20"/>
      <c r="K944" s="38"/>
      <c r="L944" s="38"/>
      <c r="M944" s="48"/>
      <c r="N944" s="48"/>
      <c r="O944" s="46"/>
      <c r="P944" s="46"/>
      <c r="Q944" s="46"/>
      <c r="R944" s="46"/>
      <c r="S944" s="46"/>
      <c r="T944" s="46"/>
    </row>
    <row r="945" s="1" customFormat="1" ht="27" hidden="1" spans="1:20">
      <c r="A945" s="20"/>
      <c r="B945" s="20"/>
      <c r="C945" s="20"/>
      <c r="D945" s="20"/>
      <c r="E945" s="20" t="s">
        <v>1760</v>
      </c>
      <c r="F945" s="31"/>
      <c r="G945" s="68"/>
      <c r="H945" s="20"/>
      <c r="I945" s="20"/>
      <c r="J945" s="20"/>
      <c r="K945" s="38"/>
      <c r="L945" s="38"/>
      <c r="M945" s="49"/>
      <c r="N945" s="49"/>
      <c r="O945" s="46"/>
      <c r="P945" s="46"/>
      <c r="Q945" s="46"/>
      <c r="R945" s="46"/>
      <c r="S945" s="46"/>
      <c r="T945" s="46"/>
    </row>
    <row r="946" s="1" customFormat="1" ht="40.5" hidden="1" spans="1:20">
      <c r="A946" s="20">
        <v>760</v>
      </c>
      <c r="B946" s="20" t="s">
        <v>1761</v>
      </c>
      <c r="C946" s="20" t="s">
        <v>29</v>
      </c>
      <c r="D946" s="20">
        <v>1</v>
      </c>
      <c r="E946" s="20" t="s">
        <v>1762</v>
      </c>
      <c r="F946" s="27">
        <f t="shared" ref="F946:F957" si="86">G946+H946+I946+J946</f>
        <v>1480.05</v>
      </c>
      <c r="G946" s="20">
        <v>0</v>
      </c>
      <c r="H946" s="20">
        <v>1408.84</v>
      </c>
      <c r="I946" s="20">
        <v>14.85</v>
      </c>
      <c r="J946" s="20">
        <f>64.12-7.76</f>
        <v>56.36</v>
      </c>
      <c r="K946" s="38">
        <v>0</v>
      </c>
      <c r="L946" s="38">
        <v>0</v>
      </c>
      <c r="M946" s="39" t="e">
        <f>#REF!+#REF!+#REF!+#REF!</f>
        <v>#REF!</v>
      </c>
      <c r="N946" s="39"/>
      <c r="O946" s="46"/>
      <c r="P946" s="46"/>
      <c r="Q946" s="46"/>
      <c r="R946" s="46"/>
      <c r="S946" s="46"/>
      <c r="T946" s="46"/>
    </row>
    <row r="947" s="1" customFormat="1" ht="40.5" hidden="1" spans="1:20">
      <c r="A947" s="20">
        <v>761</v>
      </c>
      <c r="B947" s="20" t="s">
        <v>1763</v>
      </c>
      <c r="C947" s="20" t="s">
        <v>29</v>
      </c>
      <c r="D947" s="20">
        <v>2</v>
      </c>
      <c r="E947" s="20" t="s">
        <v>1764</v>
      </c>
      <c r="F947" s="29">
        <f t="shared" si="86"/>
        <v>515.24</v>
      </c>
      <c r="G947" s="66">
        <v>0</v>
      </c>
      <c r="H947" s="20">
        <v>0</v>
      </c>
      <c r="I947" s="20">
        <v>68.35</v>
      </c>
      <c r="J947" s="20">
        <v>446.89</v>
      </c>
      <c r="K947" s="38">
        <v>0</v>
      </c>
      <c r="L947" s="38">
        <v>0</v>
      </c>
      <c r="M947" s="47" t="e">
        <f>#REF!+#REF!+#REF!+#REF!</f>
        <v>#REF!</v>
      </c>
      <c r="N947" s="47"/>
      <c r="O947" s="46"/>
      <c r="P947" s="46"/>
      <c r="Q947" s="46"/>
      <c r="R947" s="46"/>
      <c r="S947" s="46"/>
      <c r="T947" s="46"/>
    </row>
    <row r="948" s="1" customFormat="1" ht="40.5" hidden="1" spans="1:20">
      <c r="A948" s="20"/>
      <c r="B948" s="20"/>
      <c r="C948" s="20"/>
      <c r="D948" s="20"/>
      <c r="E948" s="20" t="s">
        <v>1765</v>
      </c>
      <c r="F948" s="31"/>
      <c r="G948" s="68"/>
      <c r="H948" s="20"/>
      <c r="I948" s="20"/>
      <c r="J948" s="20"/>
      <c r="K948" s="38"/>
      <c r="L948" s="38"/>
      <c r="M948" s="49"/>
      <c r="N948" s="49"/>
      <c r="O948" s="46"/>
      <c r="P948" s="46"/>
      <c r="Q948" s="46"/>
      <c r="R948" s="46"/>
      <c r="S948" s="46"/>
      <c r="T948" s="46"/>
    </row>
    <row r="949" s="1" customFormat="1" ht="40.5" hidden="1" spans="1:20">
      <c r="A949" s="20">
        <v>762</v>
      </c>
      <c r="B949" s="20" t="s">
        <v>1766</v>
      </c>
      <c r="C949" s="20" t="s">
        <v>72</v>
      </c>
      <c r="D949" s="20">
        <v>1</v>
      </c>
      <c r="E949" s="20" t="s">
        <v>1767</v>
      </c>
      <c r="F949" s="27">
        <f t="shared" si="86"/>
        <v>314.66</v>
      </c>
      <c r="G949" s="20">
        <v>0</v>
      </c>
      <c r="H949" s="20">
        <v>0</v>
      </c>
      <c r="I949" s="20">
        <v>0</v>
      </c>
      <c r="J949" s="20">
        <v>314.66</v>
      </c>
      <c r="K949" s="38">
        <v>0</v>
      </c>
      <c r="L949" s="38">
        <v>0</v>
      </c>
      <c r="M949" s="39" t="e">
        <f>#REF!+#REF!+#REF!+#REF!</f>
        <v>#REF!</v>
      </c>
      <c r="N949" s="39"/>
      <c r="O949" s="46"/>
      <c r="P949" s="46"/>
      <c r="Q949" s="46"/>
      <c r="R949" s="46"/>
      <c r="S949" s="46"/>
      <c r="T949" s="46"/>
    </row>
    <row r="950" s="1" customFormat="1" ht="40.5" hidden="1" spans="1:20">
      <c r="A950" s="20">
        <v>763</v>
      </c>
      <c r="B950" s="20" t="s">
        <v>1768</v>
      </c>
      <c r="C950" s="20" t="s">
        <v>72</v>
      </c>
      <c r="D950" s="20">
        <v>1</v>
      </c>
      <c r="E950" s="20" t="s">
        <v>1769</v>
      </c>
      <c r="F950" s="27">
        <f t="shared" si="86"/>
        <v>682.45</v>
      </c>
      <c r="G950" s="20">
        <v>0</v>
      </c>
      <c r="H950" s="20">
        <f>173.08-9.5</f>
        <v>163.58</v>
      </c>
      <c r="I950" s="20">
        <v>92.75</v>
      </c>
      <c r="J950" s="20">
        <v>426.12</v>
      </c>
      <c r="K950" s="38">
        <v>0</v>
      </c>
      <c r="L950" s="38">
        <v>0</v>
      </c>
      <c r="M950" s="39" t="e">
        <f>#REF!+#REF!+#REF!+#REF!</f>
        <v>#REF!</v>
      </c>
      <c r="N950" s="39"/>
      <c r="O950" s="46"/>
      <c r="P950" s="46"/>
      <c r="Q950" s="46"/>
      <c r="R950" s="46"/>
      <c r="S950" s="46"/>
      <c r="T950" s="46"/>
    </row>
    <row r="951" s="1" customFormat="1" ht="40.5" hidden="1" spans="1:20">
      <c r="A951" s="20">
        <v>764</v>
      </c>
      <c r="B951" s="20" t="s">
        <v>1770</v>
      </c>
      <c r="C951" s="20" t="s">
        <v>29</v>
      </c>
      <c r="D951" s="20">
        <v>1</v>
      </c>
      <c r="E951" s="20" t="s">
        <v>1771</v>
      </c>
      <c r="F951" s="27">
        <f t="shared" si="86"/>
        <v>1428.29</v>
      </c>
      <c r="G951" s="20">
        <v>0</v>
      </c>
      <c r="H951" s="20">
        <v>0</v>
      </c>
      <c r="I951" s="20">
        <v>0</v>
      </c>
      <c r="J951" s="20">
        <v>1428.29</v>
      </c>
      <c r="K951" s="38">
        <v>0</v>
      </c>
      <c r="L951" s="38">
        <v>0</v>
      </c>
      <c r="M951" s="39" t="e">
        <f>#REF!+#REF!+#REF!+#REF!</f>
        <v>#REF!</v>
      </c>
      <c r="N951" s="39"/>
      <c r="O951" s="46"/>
      <c r="P951" s="46"/>
      <c r="Q951" s="46"/>
      <c r="R951" s="46"/>
      <c r="S951" s="46"/>
      <c r="T951" s="46"/>
    </row>
    <row r="952" s="1" customFormat="1" ht="40.5" hidden="1" spans="1:20">
      <c r="A952" s="20">
        <v>765</v>
      </c>
      <c r="B952" s="20" t="s">
        <v>1772</v>
      </c>
      <c r="C952" s="20" t="s">
        <v>29</v>
      </c>
      <c r="D952" s="20">
        <v>1</v>
      </c>
      <c r="E952" s="20" t="s">
        <v>1773</v>
      </c>
      <c r="F952" s="27">
        <f t="shared" si="86"/>
        <v>677.4</v>
      </c>
      <c r="G952" s="20">
        <v>0</v>
      </c>
      <c r="H952" s="20">
        <v>677.4</v>
      </c>
      <c r="I952" s="20">
        <v>0</v>
      </c>
      <c r="J952" s="20">
        <v>0</v>
      </c>
      <c r="K952" s="38">
        <v>0</v>
      </c>
      <c r="L952" s="38">
        <v>0</v>
      </c>
      <c r="M952" s="39" t="e">
        <f>#REF!+#REF!+#REF!+#REF!</f>
        <v>#REF!</v>
      </c>
      <c r="N952" s="38" t="s">
        <v>1774</v>
      </c>
      <c r="O952" s="46"/>
      <c r="P952" s="46"/>
      <c r="Q952" s="46"/>
      <c r="R952" s="46"/>
      <c r="S952" s="46"/>
      <c r="T952" s="46"/>
    </row>
    <row r="953" s="1" customFormat="1" ht="66" hidden="1" customHeight="1" spans="1:20">
      <c r="A953" s="20">
        <v>766</v>
      </c>
      <c r="B953" s="20" t="s">
        <v>1775</v>
      </c>
      <c r="C953" s="20" t="s">
        <v>29</v>
      </c>
      <c r="D953" s="20">
        <v>1</v>
      </c>
      <c r="E953" s="20" t="s">
        <v>1776</v>
      </c>
      <c r="F953" s="27">
        <f t="shared" si="86"/>
        <v>260.71</v>
      </c>
      <c r="G953" s="20">
        <v>0</v>
      </c>
      <c r="H953" s="20">
        <v>0</v>
      </c>
      <c r="I953" s="20">
        <v>66.82</v>
      </c>
      <c r="J953" s="20">
        <v>193.89</v>
      </c>
      <c r="K953" s="38">
        <v>0</v>
      </c>
      <c r="L953" s="38">
        <v>0</v>
      </c>
      <c r="M953" s="39" t="e">
        <f>#REF!+#REF!+#REF!+#REF!</f>
        <v>#REF!</v>
      </c>
      <c r="N953" s="38" t="s">
        <v>1777</v>
      </c>
      <c r="O953" s="46"/>
      <c r="P953" s="46"/>
      <c r="Q953" s="46"/>
      <c r="R953" s="46"/>
      <c r="S953" s="46"/>
      <c r="T953" s="46"/>
    </row>
    <row r="954" s="1" customFormat="1" ht="35" hidden="1" customHeight="1" spans="1:20">
      <c r="A954" s="20">
        <v>767</v>
      </c>
      <c r="B954" s="20" t="s">
        <v>1778</v>
      </c>
      <c r="C954" s="20" t="s">
        <v>29</v>
      </c>
      <c r="D954" s="20">
        <v>1</v>
      </c>
      <c r="E954" s="20" t="s">
        <v>1779</v>
      </c>
      <c r="F954" s="27">
        <f t="shared" si="86"/>
        <v>679.38</v>
      </c>
      <c r="G954" s="20">
        <v>0</v>
      </c>
      <c r="H954" s="20">
        <v>0</v>
      </c>
      <c r="I954" s="20">
        <v>679.38</v>
      </c>
      <c r="J954" s="20">
        <v>0</v>
      </c>
      <c r="K954" s="38">
        <v>0</v>
      </c>
      <c r="L954" s="38">
        <v>0</v>
      </c>
      <c r="M954" s="39" t="e">
        <f>#REF!+#REF!+#REF!+#REF!</f>
        <v>#REF!</v>
      </c>
      <c r="N954" s="39"/>
      <c r="O954" s="46"/>
      <c r="P954" s="46"/>
      <c r="Q954" s="46"/>
      <c r="R954" s="46"/>
      <c r="S954" s="46"/>
      <c r="T954" s="46"/>
    </row>
    <row r="955" s="1" customFormat="1" ht="37" hidden="1" customHeight="1" spans="1:20">
      <c r="A955" s="20">
        <v>768</v>
      </c>
      <c r="B955" s="20" t="s">
        <v>1780</v>
      </c>
      <c r="C955" s="20" t="s">
        <v>29</v>
      </c>
      <c r="D955" s="20">
        <v>1</v>
      </c>
      <c r="E955" s="20" t="s">
        <v>1781</v>
      </c>
      <c r="F955" s="27">
        <f t="shared" si="86"/>
        <v>1027.36</v>
      </c>
      <c r="G955" s="20">
        <v>0</v>
      </c>
      <c r="H955" s="20">
        <v>1002.57</v>
      </c>
      <c r="I955" s="20">
        <v>24.79</v>
      </c>
      <c r="J955" s="20">
        <v>0</v>
      </c>
      <c r="K955" s="38">
        <v>0</v>
      </c>
      <c r="L955" s="38">
        <v>0</v>
      </c>
      <c r="M955" s="39" t="e">
        <f>#REF!+#REF!+#REF!+#REF!</f>
        <v>#REF!</v>
      </c>
      <c r="N955" s="39"/>
      <c r="O955" s="46"/>
      <c r="P955" s="46"/>
      <c r="Q955" s="46"/>
      <c r="R955" s="46"/>
      <c r="S955" s="46"/>
      <c r="T955" s="46"/>
    </row>
    <row r="956" s="1" customFormat="1" ht="40.5" hidden="1" spans="1:20">
      <c r="A956" s="20">
        <v>769</v>
      </c>
      <c r="B956" s="20" t="s">
        <v>1782</v>
      </c>
      <c r="C956" s="20" t="s">
        <v>72</v>
      </c>
      <c r="D956" s="20">
        <v>1</v>
      </c>
      <c r="E956" s="20" t="s">
        <v>1783</v>
      </c>
      <c r="F956" s="27">
        <f t="shared" si="86"/>
        <v>1264.11</v>
      </c>
      <c r="G956" s="20">
        <v>0</v>
      </c>
      <c r="H956" s="20">
        <v>506.34</v>
      </c>
      <c r="I956" s="20">
        <v>187.44</v>
      </c>
      <c r="J956" s="20">
        <v>570.33</v>
      </c>
      <c r="K956" s="38">
        <v>0</v>
      </c>
      <c r="L956" s="38">
        <v>0</v>
      </c>
      <c r="M956" s="39" t="e">
        <f>#REF!+#REF!+#REF!+#REF!</f>
        <v>#REF!</v>
      </c>
      <c r="N956" s="39"/>
      <c r="O956" s="46"/>
      <c r="P956" s="46"/>
      <c r="Q956" s="46"/>
      <c r="R956" s="46"/>
      <c r="S956" s="46"/>
      <c r="T956" s="46"/>
    </row>
    <row r="957" s="1" customFormat="1" ht="40.5" hidden="1" spans="1:20">
      <c r="A957" s="20">
        <v>770</v>
      </c>
      <c r="B957" s="20" t="s">
        <v>1784</v>
      </c>
      <c r="C957" s="20" t="s">
        <v>29</v>
      </c>
      <c r="D957" s="20">
        <v>2</v>
      </c>
      <c r="E957" s="20" t="s">
        <v>1785</v>
      </c>
      <c r="F957" s="29">
        <f t="shared" si="86"/>
        <v>1588.95</v>
      </c>
      <c r="G957" s="66">
        <v>0</v>
      </c>
      <c r="H957" s="20">
        <v>553.96</v>
      </c>
      <c r="I957" s="20">
        <v>624.74</v>
      </c>
      <c r="J957" s="20">
        <v>410.25</v>
      </c>
      <c r="K957" s="38">
        <v>0</v>
      </c>
      <c r="L957" s="38">
        <v>0</v>
      </c>
      <c r="M957" s="47" t="e">
        <f>#REF!+#REF!+#REF!+#REF!</f>
        <v>#REF!</v>
      </c>
      <c r="N957" s="47"/>
      <c r="O957" s="46"/>
      <c r="P957" s="46"/>
      <c r="Q957" s="46"/>
      <c r="R957" s="46"/>
      <c r="S957" s="46"/>
      <c r="T957" s="46"/>
    </row>
    <row r="958" s="1" customFormat="1" ht="27" hidden="1" spans="1:20">
      <c r="A958" s="20"/>
      <c r="B958" s="20"/>
      <c r="C958" s="20"/>
      <c r="D958" s="20"/>
      <c r="E958" s="20" t="s">
        <v>1786</v>
      </c>
      <c r="F958" s="31"/>
      <c r="G958" s="68"/>
      <c r="H958" s="20"/>
      <c r="I958" s="20"/>
      <c r="J958" s="20"/>
      <c r="K958" s="38"/>
      <c r="L958" s="38"/>
      <c r="M958" s="49"/>
      <c r="N958" s="49"/>
      <c r="O958" s="46"/>
      <c r="P958" s="46"/>
      <c r="Q958" s="46"/>
      <c r="R958" s="46"/>
      <c r="S958" s="46"/>
      <c r="T958" s="46"/>
    </row>
    <row r="959" s="1" customFormat="1" ht="40.5" hidden="1" spans="1:20">
      <c r="A959" s="20">
        <v>771</v>
      </c>
      <c r="B959" s="20" t="s">
        <v>1787</v>
      </c>
      <c r="C959" s="20" t="s">
        <v>29</v>
      </c>
      <c r="D959" s="20">
        <v>1</v>
      </c>
      <c r="E959" s="20" t="s">
        <v>1788</v>
      </c>
      <c r="F959" s="27">
        <f t="shared" ref="F959:F962" si="87">G959+H959+I959+J959</f>
        <v>106.19</v>
      </c>
      <c r="G959" s="20">
        <v>0</v>
      </c>
      <c r="H959" s="20">
        <v>0</v>
      </c>
      <c r="I959" s="20">
        <v>2.65</v>
      </c>
      <c r="J959" s="20">
        <v>103.54</v>
      </c>
      <c r="K959" s="38">
        <v>0</v>
      </c>
      <c r="L959" s="38">
        <v>0</v>
      </c>
      <c r="M959" s="39" t="e">
        <f>#REF!+#REF!+#REF!+#REF!</f>
        <v>#REF!</v>
      </c>
      <c r="N959" s="39"/>
      <c r="O959" s="46"/>
      <c r="P959" s="46"/>
      <c r="Q959" s="46"/>
      <c r="R959" s="46"/>
      <c r="S959" s="46"/>
      <c r="T959" s="46"/>
    </row>
    <row r="960" s="1" customFormat="1" ht="40.5" hidden="1" spans="1:20">
      <c r="A960" s="20">
        <v>772</v>
      </c>
      <c r="B960" s="20" t="s">
        <v>1789</v>
      </c>
      <c r="C960" s="20" t="s">
        <v>29</v>
      </c>
      <c r="D960" s="20">
        <v>2</v>
      </c>
      <c r="E960" s="20" t="s">
        <v>1790</v>
      </c>
      <c r="F960" s="29">
        <f t="shared" si="87"/>
        <v>2105.47</v>
      </c>
      <c r="G960" s="66">
        <v>0</v>
      </c>
      <c r="H960" s="20">
        <f>2162.13-182</f>
        <v>1980.13</v>
      </c>
      <c r="I960" s="20">
        <v>125.34</v>
      </c>
      <c r="J960" s="20">
        <v>0</v>
      </c>
      <c r="K960" s="38">
        <v>0</v>
      </c>
      <c r="L960" s="38">
        <v>0</v>
      </c>
      <c r="M960" s="47" t="e">
        <f>#REF!+#REF!+#REF!+#REF!</f>
        <v>#REF!</v>
      </c>
      <c r="N960" s="47"/>
      <c r="O960" s="46"/>
      <c r="P960" s="46"/>
      <c r="Q960" s="46"/>
      <c r="R960" s="46"/>
      <c r="S960" s="46"/>
      <c r="T960" s="46"/>
    </row>
    <row r="961" s="1" customFormat="1" ht="27" hidden="1" spans="1:20">
      <c r="A961" s="20"/>
      <c r="B961" s="20"/>
      <c r="C961" s="20"/>
      <c r="D961" s="20"/>
      <c r="E961" s="20" t="s">
        <v>1791</v>
      </c>
      <c r="F961" s="31"/>
      <c r="G961" s="68"/>
      <c r="H961" s="20"/>
      <c r="I961" s="20"/>
      <c r="J961" s="20"/>
      <c r="K961" s="38"/>
      <c r="L961" s="38"/>
      <c r="M961" s="49"/>
      <c r="N961" s="49"/>
      <c r="O961" s="46"/>
      <c r="P961" s="46"/>
      <c r="Q961" s="46"/>
      <c r="R961" s="46"/>
      <c r="S961" s="46"/>
      <c r="T961" s="46"/>
    </row>
    <row r="962" s="1" customFormat="1" ht="23" hidden="1" customHeight="1" spans="1:20">
      <c r="A962" s="20">
        <v>773</v>
      </c>
      <c r="B962" s="20" t="s">
        <v>1792</v>
      </c>
      <c r="C962" s="20" t="s">
        <v>29</v>
      </c>
      <c r="D962" s="20">
        <v>6</v>
      </c>
      <c r="E962" s="20" t="s">
        <v>1793</v>
      </c>
      <c r="F962" s="29">
        <f t="shared" si="87"/>
        <v>24934.08</v>
      </c>
      <c r="G962" s="20">
        <v>0</v>
      </c>
      <c r="H962" s="20">
        <v>8743.5</v>
      </c>
      <c r="I962" s="20">
        <v>2155.24</v>
      </c>
      <c r="J962" s="20">
        <f>15048.17-967.25-45.58</f>
        <v>14035.34</v>
      </c>
      <c r="K962" s="38">
        <v>0</v>
      </c>
      <c r="L962" s="38">
        <v>1000</v>
      </c>
      <c r="M962" s="47" t="e">
        <f>#REF!+#REF!+#REF!+#REF!-L962</f>
        <v>#REF!</v>
      </c>
      <c r="N962" s="50" t="s">
        <v>1794</v>
      </c>
      <c r="O962" s="46"/>
      <c r="P962" s="46"/>
      <c r="Q962" s="46"/>
      <c r="R962" s="46"/>
      <c r="S962" s="46"/>
      <c r="T962" s="46"/>
    </row>
    <row r="963" s="1" customFormat="1" ht="23" hidden="1" customHeight="1" spans="1:20">
      <c r="A963" s="20"/>
      <c r="B963" s="20"/>
      <c r="C963" s="20"/>
      <c r="D963" s="20"/>
      <c r="E963" s="20" t="s">
        <v>1795</v>
      </c>
      <c r="F963" s="30"/>
      <c r="G963" s="20"/>
      <c r="H963" s="20"/>
      <c r="I963" s="20"/>
      <c r="J963" s="20"/>
      <c r="K963" s="38"/>
      <c r="L963" s="38"/>
      <c r="M963" s="48"/>
      <c r="N963" s="48"/>
      <c r="O963" s="46"/>
      <c r="P963" s="46"/>
      <c r="Q963" s="46"/>
      <c r="R963" s="46"/>
      <c r="S963" s="46"/>
      <c r="T963" s="46"/>
    </row>
    <row r="964" s="1" customFormat="1" ht="23" hidden="1" customHeight="1" spans="1:20">
      <c r="A964" s="20"/>
      <c r="B964" s="20"/>
      <c r="C964" s="20"/>
      <c r="D964" s="20"/>
      <c r="E964" s="20" t="s">
        <v>1796</v>
      </c>
      <c r="F964" s="30"/>
      <c r="G964" s="20"/>
      <c r="H964" s="20"/>
      <c r="I964" s="20"/>
      <c r="J964" s="20"/>
      <c r="K964" s="38"/>
      <c r="L964" s="38"/>
      <c r="M964" s="48"/>
      <c r="N964" s="48"/>
      <c r="O964" s="46"/>
      <c r="P964" s="46"/>
      <c r="Q964" s="46"/>
      <c r="R964" s="46"/>
      <c r="S964" s="46"/>
      <c r="T964" s="46"/>
    </row>
    <row r="965" s="1" customFormat="1" ht="23" hidden="1" customHeight="1" spans="1:20">
      <c r="A965" s="20"/>
      <c r="B965" s="20"/>
      <c r="C965" s="20"/>
      <c r="D965" s="20"/>
      <c r="E965" s="20" t="s">
        <v>1797</v>
      </c>
      <c r="F965" s="30"/>
      <c r="G965" s="20"/>
      <c r="H965" s="20"/>
      <c r="I965" s="20"/>
      <c r="J965" s="20"/>
      <c r="K965" s="38"/>
      <c r="L965" s="38"/>
      <c r="M965" s="48"/>
      <c r="N965" s="48"/>
      <c r="O965" s="46"/>
      <c r="P965" s="46"/>
      <c r="Q965" s="46"/>
      <c r="R965" s="46"/>
      <c r="S965" s="46"/>
      <c r="T965" s="46"/>
    </row>
    <row r="966" s="1" customFormat="1" ht="23" hidden="1" customHeight="1" spans="1:20">
      <c r="A966" s="20"/>
      <c r="B966" s="20"/>
      <c r="C966" s="20"/>
      <c r="D966" s="20"/>
      <c r="E966" s="20" t="s">
        <v>1798</v>
      </c>
      <c r="F966" s="30"/>
      <c r="G966" s="20"/>
      <c r="H966" s="20"/>
      <c r="I966" s="20"/>
      <c r="J966" s="20"/>
      <c r="K966" s="38"/>
      <c r="L966" s="38"/>
      <c r="M966" s="48"/>
      <c r="N966" s="48"/>
      <c r="O966" s="46"/>
      <c r="P966" s="46"/>
      <c r="Q966" s="46"/>
      <c r="R966" s="46"/>
      <c r="S966" s="46"/>
      <c r="T966" s="46"/>
    </row>
    <row r="967" s="1" customFormat="1" ht="23" hidden="1" customHeight="1" spans="1:20">
      <c r="A967" s="20"/>
      <c r="B967" s="20"/>
      <c r="C967" s="20"/>
      <c r="D967" s="20"/>
      <c r="E967" s="20" t="s">
        <v>1799</v>
      </c>
      <c r="F967" s="31"/>
      <c r="G967" s="20"/>
      <c r="H967" s="20"/>
      <c r="I967" s="20"/>
      <c r="J967" s="20"/>
      <c r="K967" s="38"/>
      <c r="L967" s="38"/>
      <c r="M967" s="49"/>
      <c r="N967" s="49"/>
      <c r="O967" s="46"/>
      <c r="P967" s="46"/>
      <c r="Q967" s="46"/>
      <c r="R967" s="46"/>
      <c r="S967" s="46"/>
      <c r="T967" s="46"/>
    </row>
    <row r="968" s="1" customFormat="1" ht="40.5" hidden="1" spans="1:20">
      <c r="A968" s="20">
        <v>774</v>
      </c>
      <c r="B968" s="20" t="s">
        <v>1800</v>
      </c>
      <c r="C968" s="20" t="s">
        <v>29</v>
      </c>
      <c r="D968" s="20">
        <v>1</v>
      </c>
      <c r="E968" s="20" t="s">
        <v>1801</v>
      </c>
      <c r="F968" s="27">
        <f t="shared" ref="F968:F971" si="88">G968+H968+I968+J968</f>
        <v>246.68</v>
      </c>
      <c r="G968" s="20">
        <v>0</v>
      </c>
      <c r="H968" s="20">
        <v>222.4</v>
      </c>
      <c r="I968" s="20">
        <v>0</v>
      </c>
      <c r="J968" s="20">
        <v>24.28</v>
      </c>
      <c r="K968" s="38">
        <v>0</v>
      </c>
      <c r="L968" s="38">
        <v>0</v>
      </c>
      <c r="M968" s="39" t="e">
        <f>#REF!+#REF!+#REF!+#REF!</f>
        <v>#REF!</v>
      </c>
      <c r="N968" s="39"/>
      <c r="O968" s="46"/>
      <c r="P968" s="46"/>
      <c r="Q968" s="46"/>
      <c r="R968" s="46"/>
      <c r="S968" s="46"/>
      <c r="T968" s="46"/>
    </row>
    <row r="969" s="1" customFormat="1" ht="35" hidden="1" customHeight="1" spans="1:20">
      <c r="A969" s="20">
        <v>775</v>
      </c>
      <c r="B969" s="20" t="s">
        <v>1802</v>
      </c>
      <c r="C969" s="20" t="s">
        <v>29</v>
      </c>
      <c r="D969" s="20">
        <v>1</v>
      </c>
      <c r="E969" s="20" t="s">
        <v>1803</v>
      </c>
      <c r="F969" s="27">
        <f t="shared" si="88"/>
        <v>171.7</v>
      </c>
      <c r="G969" s="20">
        <v>0</v>
      </c>
      <c r="H969" s="20">
        <v>0</v>
      </c>
      <c r="I969" s="20">
        <v>21.33</v>
      </c>
      <c r="J969" s="20">
        <v>150.37</v>
      </c>
      <c r="K969" s="38">
        <v>0</v>
      </c>
      <c r="L969" s="38">
        <v>0</v>
      </c>
      <c r="M969" s="39" t="e">
        <f>#REF!+#REF!+#REF!+#REF!</f>
        <v>#REF!</v>
      </c>
      <c r="N969" s="39"/>
      <c r="O969" s="46"/>
      <c r="P969" s="46"/>
      <c r="Q969" s="46"/>
      <c r="R969" s="46"/>
      <c r="S969" s="46"/>
      <c r="T969" s="46"/>
    </row>
    <row r="970" s="1" customFormat="1" ht="37" hidden="1" customHeight="1" spans="1:20">
      <c r="A970" s="20">
        <v>776</v>
      </c>
      <c r="B970" s="20" t="s">
        <v>1804</v>
      </c>
      <c r="C970" s="20" t="s">
        <v>29</v>
      </c>
      <c r="D970" s="20">
        <v>1</v>
      </c>
      <c r="E970" s="20" t="s">
        <v>1805</v>
      </c>
      <c r="F970" s="27">
        <f t="shared" si="88"/>
        <v>2557.46</v>
      </c>
      <c r="G970" s="20">
        <v>0</v>
      </c>
      <c r="H970" s="20">
        <v>0</v>
      </c>
      <c r="I970" s="20">
        <v>1103.96</v>
      </c>
      <c r="J970" s="20">
        <v>1453.5</v>
      </c>
      <c r="K970" s="38">
        <v>0</v>
      </c>
      <c r="L970" s="38">
        <v>0</v>
      </c>
      <c r="M970" s="39" t="e">
        <f>#REF!+#REF!+#REF!+#REF!</f>
        <v>#REF!</v>
      </c>
      <c r="N970" s="39"/>
      <c r="O970" s="46"/>
      <c r="P970" s="46"/>
      <c r="Q970" s="46"/>
      <c r="R970" s="46"/>
      <c r="S970" s="46"/>
      <c r="T970" s="46"/>
    </row>
    <row r="971" s="1" customFormat="1" ht="40.5" hidden="1" spans="1:20">
      <c r="A971" s="20">
        <v>777</v>
      </c>
      <c r="B971" s="20" t="s">
        <v>1806</v>
      </c>
      <c r="C971" s="20" t="s">
        <v>29</v>
      </c>
      <c r="D971" s="20">
        <v>2</v>
      </c>
      <c r="E971" s="20" t="s">
        <v>1807</v>
      </c>
      <c r="F971" s="29">
        <f t="shared" si="88"/>
        <v>328.5</v>
      </c>
      <c r="G971" s="20">
        <v>0</v>
      </c>
      <c r="H971" s="20">
        <v>8.28</v>
      </c>
      <c r="I971" s="20">
        <v>9.79</v>
      </c>
      <c r="J971" s="20">
        <v>310.43</v>
      </c>
      <c r="K971" s="38">
        <v>0</v>
      </c>
      <c r="L971" s="38">
        <v>0</v>
      </c>
      <c r="M971" s="47" t="e">
        <f>#REF!+#REF!+#REF!+#REF!</f>
        <v>#REF!</v>
      </c>
      <c r="N971" s="47"/>
      <c r="O971" s="46"/>
      <c r="P971" s="46"/>
      <c r="Q971" s="46"/>
      <c r="R971" s="46"/>
      <c r="S971" s="46"/>
      <c r="T971" s="46"/>
    </row>
    <row r="972" s="1" customFormat="1" ht="40.5" hidden="1" spans="1:20">
      <c r="A972" s="20"/>
      <c r="B972" s="20"/>
      <c r="C972" s="20"/>
      <c r="D972" s="20"/>
      <c r="E972" s="20" t="s">
        <v>1808</v>
      </c>
      <c r="F972" s="31"/>
      <c r="G972" s="20"/>
      <c r="H972" s="20"/>
      <c r="I972" s="20"/>
      <c r="J972" s="20"/>
      <c r="K972" s="38"/>
      <c r="L972" s="38"/>
      <c r="M972" s="49"/>
      <c r="N972" s="49"/>
      <c r="O972" s="46"/>
      <c r="P972" s="46"/>
      <c r="Q972" s="46"/>
      <c r="R972" s="46"/>
      <c r="S972" s="46"/>
      <c r="T972" s="46"/>
    </row>
    <row r="973" s="1" customFormat="1" ht="27" hidden="1" spans="1:20">
      <c r="A973" s="20">
        <v>778</v>
      </c>
      <c r="B973" s="20" t="s">
        <v>1809</v>
      </c>
      <c r="C973" s="20" t="s">
        <v>29</v>
      </c>
      <c r="D973" s="20">
        <v>2</v>
      </c>
      <c r="E973" s="20" t="s">
        <v>1810</v>
      </c>
      <c r="F973" s="29">
        <f t="shared" ref="F973:F980" si="89">G973+H973+I973+J973</f>
        <v>1095.31</v>
      </c>
      <c r="G973" s="20">
        <v>0</v>
      </c>
      <c r="H973" s="20">
        <v>72.51</v>
      </c>
      <c r="I973" s="20">
        <v>1022.8</v>
      </c>
      <c r="J973" s="20">
        <v>0</v>
      </c>
      <c r="K973" s="38">
        <v>0</v>
      </c>
      <c r="L973" s="38">
        <v>0</v>
      </c>
      <c r="M973" s="47" t="e">
        <f>#REF!+#REF!+#REF!+#REF!</f>
        <v>#REF!</v>
      </c>
      <c r="N973" s="47"/>
      <c r="O973" s="46"/>
      <c r="P973" s="46"/>
      <c r="Q973" s="46"/>
      <c r="R973" s="46"/>
      <c r="S973" s="46"/>
      <c r="T973" s="46"/>
    </row>
    <row r="974" s="1" customFormat="1" ht="27" hidden="1" spans="1:20">
      <c r="A974" s="20"/>
      <c r="B974" s="20"/>
      <c r="C974" s="20"/>
      <c r="D974" s="20"/>
      <c r="E974" s="20" t="s">
        <v>1811</v>
      </c>
      <c r="F974" s="31"/>
      <c r="G974" s="20"/>
      <c r="H974" s="20"/>
      <c r="I974" s="20"/>
      <c r="J974" s="20"/>
      <c r="K974" s="38"/>
      <c r="L974" s="38"/>
      <c r="M974" s="49"/>
      <c r="N974" s="49"/>
      <c r="O974" s="46"/>
      <c r="P974" s="46"/>
      <c r="Q974" s="46"/>
      <c r="R974" s="46"/>
      <c r="S974" s="46"/>
      <c r="T974" s="46"/>
    </row>
    <row r="975" s="1" customFormat="1" ht="40.5" spans="1:20">
      <c r="A975" s="20">
        <v>779</v>
      </c>
      <c r="B975" s="20" t="s">
        <v>1812</v>
      </c>
      <c r="C975" s="20" t="s">
        <v>29</v>
      </c>
      <c r="D975" s="20">
        <v>1</v>
      </c>
      <c r="E975" s="20" t="s">
        <v>1813</v>
      </c>
      <c r="F975" s="27">
        <v>0</v>
      </c>
      <c r="G975" s="20">
        <v>0</v>
      </c>
      <c r="H975" s="20">
        <v>0</v>
      </c>
      <c r="I975" s="20">
        <f>268.53-268.53</f>
        <v>0</v>
      </c>
      <c r="J975" s="20">
        <f>364.85-364.85</f>
        <v>0</v>
      </c>
      <c r="K975" s="38">
        <v>0</v>
      </c>
      <c r="L975" s="38">
        <v>0</v>
      </c>
      <c r="M975" s="83" t="e">
        <f>#REF!+#REF!+#REF!+#REF!</f>
        <v>#REF!</v>
      </c>
      <c r="N975" s="38" t="s">
        <v>1814</v>
      </c>
      <c r="O975" s="46"/>
      <c r="P975" s="46"/>
      <c r="Q975" s="46"/>
      <c r="R975" s="46"/>
      <c r="S975" s="46"/>
      <c r="T975" s="46"/>
    </row>
    <row r="976" s="1" customFormat="1" ht="40.5" hidden="1" spans="1:20">
      <c r="A976" s="20">
        <v>780</v>
      </c>
      <c r="B976" s="20" t="s">
        <v>1815</v>
      </c>
      <c r="C976" s="20" t="s">
        <v>29</v>
      </c>
      <c r="D976" s="20">
        <v>1</v>
      </c>
      <c r="E976" s="20" t="s">
        <v>1816</v>
      </c>
      <c r="F976" s="27">
        <f t="shared" si="89"/>
        <v>114.37</v>
      </c>
      <c r="G976" s="20">
        <v>0</v>
      </c>
      <c r="H976" s="20">
        <v>0</v>
      </c>
      <c r="I976" s="20">
        <f>50.29-11.57</f>
        <v>38.72</v>
      </c>
      <c r="J976" s="20">
        <v>75.65</v>
      </c>
      <c r="K976" s="38">
        <v>0</v>
      </c>
      <c r="L976" s="38">
        <v>0</v>
      </c>
      <c r="M976" s="39" t="e">
        <f>#REF!+#REF!+#REF!+#REF!</f>
        <v>#REF!</v>
      </c>
      <c r="N976" s="39"/>
      <c r="O976" s="46"/>
      <c r="P976" s="46"/>
      <c r="Q976" s="46"/>
      <c r="R976" s="46"/>
      <c r="S976" s="46"/>
      <c r="T976" s="46"/>
    </row>
    <row r="977" s="1" customFormat="1" ht="40.5" hidden="1" spans="1:20">
      <c r="A977" s="20">
        <v>781</v>
      </c>
      <c r="B977" s="20" t="s">
        <v>1817</v>
      </c>
      <c r="C977" s="20" t="s">
        <v>29</v>
      </c>
      <c r="D977" s="20">
        <v>1</v>
      </c>
      <c r="E977" s="20" t="s">
        <v>1818</v>
      </c>
      <c r="F977" s="27">
        <f t="shared" si="89"/>
        <v>681.06</v>
      </c>
      <c r="G977" s="20">
        <v>0</v>
      </c>
      <c r="H977" s="20">
        <v>0</v>
      </c>
      <c r="I977" s="20">
        <v>681.06</v>
      </c>
      <c r="J977" s="20">
        <v>0</v>
      </c>
      <c r="K977" s="38">
        <v>0</v>
      </c>
      <c r="L977" s="38">
        <v>0</v>
      </c>
      <c r="M977" s="39" t="e">
        <f>#REF!+#REF!+#REF!+#REF!</f>
        <v>#REF!</v>
      </c>
      <c r="N977" s="39"/>
      <c r="O977" s="46"/>
      <c r="P977" s="46"/>
      <c r="Q977" s="46"/>
      <c r="R977" s="46"/>
      <c r="S977" s="46"/>
      <c r="T977" s="46"/>
    </row>
    <row r="978" s="1" customFormat="1" ht="40.5" hidden="1" spans="1:20">
      <c r="A978" s="20">
        <v>782</v>
      </c>
      <c r="B978" s="20" t="s">
        <v>1819</v>
      </c>
      <c r="C978" s="20" t="s">
        <v>29</v>
      </c>
      <c r="D978" s="20">
        <v>1</v>
      </c>
      <c r="E978" s="20" t="s">
        <v>1820</v>
      </c>
      <c r="F978" s="27">
        <f t="shared" si="89"/>
        <v>509.72</v>
      </c>
      <c r="G978" s="20">
        <v>0</v>
      </c>
      <c r="H978" s="20">
        <v>0</v>
      </c>
      <c r="I978" s="20">
        <v>7.6</v>
      </c>
      <c r="J978" s="20">
        <v>502.12</v>
      </c>
      <c r="K978" s="38">
        <v>0</v>
      </c>
      <c r="L978" s="38">
        <v>0</v>
      </c>
      <c r="M978" s="39" t="e">
        <f>#REF!+#REF!+#REF!+#REF!</f>
        <v>#REF!</v>
      </c>
      <c r="N978" s="39"/>
      <c r="O978" s="46"/>
      <c r="P978" s="46"/>
      <c r="Q978" s="46"/>
      <c r="R978" s="46"/>
      <c r="S978" s="46"/>
      <c r="T978" s="46"/>
    </row>
    <row r="979" s="1" customFormat="1" ht="40.5" hidden="1" spans="1:20">
      <c r="A979" s="20">
        <v>783</v>
      </c>
      <c r="B979" s="20" t="s">
        <v>1821</v>
      </c>
      <c r="C979" s="20" t="s">
        <v>29</v>
      </c>
      <c r="D979" s="20">
        <v>1</v>
      </c>
      <c r="E979" s="20" t="s">
        <v>1822</v>
      </c>
      <c r="F979" s="27">
        <f t="shared" si="89"/>
        <v>477.17</v>
      </c>
      <c r="G979" s="20">
        <v>0</v>
      </c>
      <c r="H979" s="20">
        <v>115.44</v>
      </c>
      <c r="I979" s="20">
        <v>361.73</v>
      </c>
      <c r="J979" s="20">
        <v>0</v>
      </c>
      <c r="K979" s="38">
        <v>0</v>
      </c>
      <c r="L979" s="38">
        <v>0</v>
      </c>
      <c r="M979" s="39" t="e">
        <f>#REF!+#REF!+#REF!+#REF!</f>
        <v>#REF!</v>
      </c>
      <c r="N979" s="39"/>
      <c r="O979" s="46"/>
      <c r="P979" s="46"/>
      <c r="Q979" s="46"/>
      <c r="R979" s="46"/>
      <c r="S979" s="46"/>
      <c r="T979" s="46"/>
    </row>
    <row r="980" s="1" customFormat="1" ht="70" hidden="1" customHeight="1" spans="1:20">
      <c r="A980" s="20">
        <v>784</v>
      </c>
      <c r="B980" s="20" t="s">
        <v>1823</v>
      </c>
      <c r="C980" s="20" t="s">
        <v>29</v>
      </c>
      <c r="D980" s="20">
        <v>2</v>
      </c>
      <c r="E980" s="20" t="s">
        <v>1824</v>
      </c>
      <c r="F980" s="29">
        <f t="shared" si="89"/>
        <v>2021.18</v>
      </c>
      <c r="G980" s="20">
        <v>1909.82</v>
      </c>
      <c r="H980" s="20">
        <v>11</v>
      </c>
      <c r="I980" s="20">
        <v>100.36</v>
      </c>
      <c r="J980" s="20">
        <v>0</v>
      </c>
      <c r="K980" s="38">
        <v>0</v>
      </c>
      <c r="L980" s="38">
        <v>0</v>
      </c>
      <c r="M980" s="47" t="e">
        <f>#REF!+#REF!+#REF!+#REF!</f>
        <v>#REF!</v>
      </c>
      <c r="N980" s="50" t="s">
        <v>1825</v>
      </c>
      <c r="O980" s="46"/>
      <c r="P980" s="46"/>
      <c r="Q980" s="46"/>
      <c r="R980" s="46"/>
      <c r="S980" s="46"/>
      <c r="T980" s="46"/>
    </row>
    <row r="981" s="1" customFormat="1" ht="70" hidden="1" customHeight="1" spans="1:20">
      <c r="A981" s="20"/>
      <c r="B981" s="20"/>
      <c r="C981" s="20"/>
      <c r="D981" s="20"/>
      <c r="E981" s="20" t="s">
        <v>1826</v>
      </c>
      <c r="F981" s="31"/>
      <c r="G981" s="20"/>
      <c r="H981" s="20"/>
      <c r="I981" s="20"/>
      <c r="J981" s="20"/>
      <c r="K981" s="38"/>
      <c r="L981" s="38"/>
      <c r="M981" s="49"/>
      <c r="N981" s="49"/>
      <c r="O981" s="46"/>
      <c r="P981" s="46"/>
      <c r="Q981" s="46"/>
      <c r="R981" s="46"/>
      <c r="S981" s="46"/>
      <c r="T981" s="46"/>
    </row>
    <row r="982" s="1" customFormat="1" ht="40.5" hidden="1" spans="1:20">
      <c r="A982" s="20">
        <v>785</v>
      </c>
      <c r="B982" s="20" t="s">
        <v>1827</v>
      </c>
      <c r="C982" s="20" t="s">
        <v>29</v>
      </c>
      <c r="D982" s="20">
        <v>2</v>
      </c>
      <c r="E982" s="20" t="s">
        <v>1828</v>
      </c>
      <c r="F982" s="29">
        <f t="shared" ref="F982:F995" si="90">G982+H982+I982+J982</f>
        <v>5767.34</v>
      </c>
      <c r="G982" s="20">
        <v>5410</v>
      </c>
      <c r="H982" s="20">
        <v>256.4</v>
      </c>
      <c r="I982" s="20">
        <f>0.5+1.76+5.04</f>
        <v>7.3</v>
      </c>
      <c r="J982" s="20">
        <f>100.44-1.76-5.04</f>
        <v>93.64</v>
      </c>
      <c r="K982" s="38">
        <v>0</v>
      </c>
      <c r="L982" s="38">
        <v>0</v>
      </c>
      <c r="M982" s="47" t="e">
        <f>#REF!+#REF!+#REF!+#REF!</f>
        <v>#REF!</v>
      </c>
      <c r="N982" s="50" t="s">
        <v>1829</v>
      </c>
      <c r="O982" s="46"/>
      <c r="P982" s="46"/>
      <c r="Q982" s="46"/>
      <c r="R982" s="46"/>
      <c r="S982" s="46"/>
      <c r="T982" s="46"/>
    </row>
    <row r="983" s="1" customFormat="1" ht="40.5" hidden="1" spans="1:20">
      <c r="A983" s="20"/>
      <c r="B983" s="20"/>
      <c r="C983" s="20"/>
      <c r="D983" s="20"/>
      <c r="E983" s="20" t="s">
        <v>1830</v>
      </c>
      <c r="F983" s="31"/>
      <c r="G983" s="20"/>
      <c r="H983" s="20"/>
      <c r="I983" s="20"/>
      <c r="J983" s="20"/>
      <c r="K983" s="38"/>
      <c r="L983" s="38"/>
      <c r="M983" s="49"/>
      <c r="N983" s="70"/>
      <c r="O983" s="46"/>
      <c r="P983" s="46"/>
      <c r="Q983" s="46"/>
      <c r="R983" s="46"/>
      <c r="S983" s="46"/>
      <c r="T983" s="46"/>
    </row>
    <row r="984" s="1" customFormat="1" ht="40.5" hidden="1" spans="1:20">
      <c r="A984" s="20">
        <v>786</v>
      </c>
      <c r="B984" s="20" t="s">
        <v>1831</v>
      </c>
      <c r="C984" s="20" t="s">
        <v>72</v>
      </c>
      <c r="D984" s="20">
        <v>1</v>
      </c>
      <c r="E984" s="20" t="s">
        <v>1832</v>
      </c>
      <c r="F984" s="27">
        <f t="shared" si="90"/>
        <v>1483.15</v>
      </c>
      <c r="G984" s="20">
        <v>0</v>
      </c>
      <c r="H984" s="20">
        <v>1483.15</v>
      </c>
      <c r="I984" s="20">
        <v>0</v>
      </c>
      <c r="J984" s="20">
        <v>0</v>
      </c>
      <c r="K984" s="38">
        <v>0</v>
      </c>
      <c r="L984" s="38">
        <v>0</v>
      </c>
      <c r="M984" s="39" t="e">
        <f>#REF!+#REF!+#REF!+#REF!</f>
        <v>#REF!</v>
      </c>
      <c r="N984" s="39"/>
      <c r="O984" s="46"/>
      <c r="P984" s="46"/>
      <c r="Q984" s="46"/>
      <c r="R984" s="46"/>
      <c r="S984" s="46"/>
      <c r="T984" s="46"/>
    </row>
    <row r="985" s="1" customFormat="1" ht="40.5" hidden="1" spans="1:20">
      <c r="A985" s="20">
        <v>787</v>
      </c>
      <c r="B985" s="20" t="s">
        <v>1833</v>
      </c>
      <c r="C985" s="20" t="s">
        <v>29</v>
      </c>
      <c r="D985" s="20">
        <v>1</v>
      </c>
      <c r="E985" s="20" t="s">
        <v>1834</v>
      </c>
      <c r="F985" s="27">
        <f t="shared" si="90"/>
        <v>228.21</v>
      </c>
      <c r="G985" s="20">
        <v>0</v>
      </c>
      <c r="H985" s="20">
        <v>0</v>
      </c>
      <c r="I985" s="20">
        <v>30.43</v>
      </c>
      <c r="J985" s="20">
        <v>197.78</v>
      </c>
      <c r="K985" s="38">
        <v>0</v>
      </c>
      <c r="L985" s="38">
        <v>0</v>
      </c>
      <c r="M985" s="39" t="e">
        <f>#REF!+#REF!+#REF!+#REF!</f>
        <v>#REF!</v>
      </c>
      <c r="N985" s="39"/>
      <c r="O985" s="46"/>
      <c r="P985" s="46"/>
      <c r="Q985" s="46"/>
      <c r="R985" s="46"/>
      <c r="S985" s="46"/>
      <c r="T985" s="46"/>
    </row>
    <row r="986" s="1" customFormat="1" ht="48" hidden="1" customHeight="1" spans="1:20">
      <c r="A986" s="20">
        <v>788</v>
      </c>
      <c r="B986" s="20" t="s">
        <v>1835</v>
      </c>
      <c r="C986" s="20" t="s">
        <v>29</v>
      </c>
      <c r="D986" s="20">
        <v>1</v>
      </c>
      <c r="E986" s="20" t="s">
        <v>1836</v>
      </c>
      <c r="F986" s="27">
        <f t="shared" si="90"/>
        <v>7608.73</v>
      </c>
      <c r="G986" s="20">
        <f>4290-388.34</f>
        <v>3901.66</v>
      </c>
      <c r="H986" s="20">
        <f>3296.28-110.77</f>
        <v>3185.51</v>
      </c>
      <c r="I986" s="20">
        <v>206.94</v>
      </c>
      <c r="J986" s="20">
        <v>314.62</v>
      </c>
      <c r="K986" s="38">
        <v>0</v>
      </c>
      <c r="L986" s="38">
        <v>0</v>
      </c>
      <c r="M986" s="39" t="e">
        <f>#REF!+#REF!+#REF!+#REF!</f>
        <v>#REF!</v>
      </c>
      <c r="N986" s="38" t="s">
        <v>1837</v>
      </c>
      <c r="O986" s="46"/>
      <c r="P986" s="46"/>
      <c r="Q986" s="46"/>
      <c r="R986" s="46"/>
      <c r="S986" s="46"/>
      <c r="T986" s="46"/>
    </row>
    <row r="987" s="1" customFormat="1" ht="40.5" hidden="1" spans="1:20">
      <c r="A987" s="20">
        <v>789</v>
      </c>
      <c r="B987" s="20" t="s">
        <v>1838</v>
      </c>
      <c r="C987" s="20" t="s">
        <v>29</v>
      </c>
      <c r="D987" s="20">
        <v>1</v>
      </c>
      <c r="E987" s="20" t="s">
        <v>1839</v>
      </c>
      <c r="F987" s="27">
        <f t="shared" si="90"/>
        <v>5221.42</v>
      </c>
      <c r="G987" s="20">
        <v>0</v>
      </c>
      <c r="H987" s="20">
        <v>5221.42</v>
      </c>
      <c r="I987" s="20">
        <v>0</v>
      </c>
      <c r="J987" s="20">
        <v>0</v>
      </c>
      <c r="K987" s="38">
        <v>0</v>
      </c>
      <c r="L987" s="38">
        <v>0</v>
      </c>
      <c r="M987" s="39" t="e">
        <f>#REF!+#REF!+#REF!+#REF!</f>
        <v>#REF!</v>
      </c>
      <c r="N987" s="39"/>
      <c r="O987" s="46"/>
      <c r="P987" s="46"/>
      <c r="Q987" s="46"/>
      <c r="R987" s="46"/>
      <c r="S987" s="46"/>
      <c r="T987" s="46"/>
    </row>
    <row r="988" s="1" customFormat="1" ht="40.5" hidden="1" spans="1:20">
      <c r="A988" s="20">
        <v>790</v>
      </c>
      <c r="B988" s="20" t="s">
        <v>1840</v>
      </c>
      <c r="C988" s="20" t="s">
        <v>29</v>
      </c>
      <c r="D988" s="20">
        <v>1</v>
      </c>
      <c r="E988" s="20" t="s">
        <v>1841</v>
      </c>
      <c r="F988" s="27">
        <f t="shared" si="90"/>
        <v>265.72</v>
      </c>
      <c r="G988" s="20">
        <v>0</v>
      </c>
      <c r="H988" s="20">
        <v>0</v>
      </c>
      <c r="I988" s="20">
        <v>92.67</v>
      </c>
      <c r="J988" s="20">
        <v>173.05</v>
      </c>
      <c r="K988" s="38">
        <v>0</v>
      </c>
      <c r="L988" s="38">
        <v>0</v>
      </c>
      <c r="M988" s="39" t="e">
        <f>#REF!+#REF!+#REF!+#REF!</f>
        <v>#REF!</v>
      </c>
      <c r="N988" s="39"/>
      <c r="O988" s="46"/>
      <c r="P988" s="46"/>
      <c r="Q988" s="46"/>
      <c r="R988" s="46"/>
      <c r="S988" s="46"/>
      <c r="T988" s="46"/>
    </row>
    <row r="989" s="1" customFormat="1" ht="40.5" hidden="1" spans="1:20">
      <c r="A989" s="20">
        <v>791</v>
      </c>
      <c r="B989" s="20" t="s">
        <v>1842</v>
      </c>
      <c r="C989" s="20" t="s">
        <v>29</v>
      </c>
      <c r="D989" s="20">
        <v>1</v>
      </c>
      <c r="E989" s="20" t="s">
        <v>1843</v>
      </c>
      <c r="F989" s="27">
        <f t="shared" si="90"/>
        <v>979.21</v>
      </c>
      <c r="G989" s="20">
        <v>0</v>
      </c>
      <c r="H989" s="20">
        <v>897.15</v>
      </c>
      <c r="I989" s="20">
        <v>10.68</v>
      </c>
      <c r="J989" s="20">
        <v>71.38</v>
      </c>
      <c r="K989" s="38">
        <v>0</v>
      </c>
      <c r="L989" s="38">
        <v>0</v>
      </c>
      <c r="M989" s="39" t="e">
        <f>#REF!+#REF!+#REF!+#REF!</f>
        <v>#REF!</v>
      </c>
      <c r="N989" s="39"/>
      <c r="O989" s="46"/>
      <c r="P989" s="46"/>
      <c r="Q989" s="46"/>
      <c r="R989" s="46"/>
      <c r="S989" s="46"/>
      <c r="T989" s="46"/>
    </row>
    <row r="990" s="1" customFormat="1" ht="40.5" hidden="1" spans="1:20">
      <c r="A990" s="20">
        <v>792</v>
      </c>
      <c r="B990" s="20" t="s">
        <v>1844</v>
      </c>
      <c r="C990" s="20" t="s">
        <v>29</v>
      </c>
      <c r="D990" s="20">
        <v>1</v>
      </c>
      <c r="E990" s="20" t="s">
        <v>1845</v>
      </c>
      <c r="F990" s="27">
        <f t="shared" si="90"/>
        <v>286.21</v>
      </c>
      <c r="G990" s="20">
        <v>0</v>
      </c>
      <c r="H990" s="20">
        <v>0</v>
      </c>
      <c r="I990" s="20">
        <v>0</v>
      </c>
      <c r="J990" s="20">
        <v>286.21</v>
      </c>
      <c r="K990" s="38">
        <v>0</v>
      </c>
      <c r="L990" s="38">
        <v>0</v>
      </c>
      <c r="M990" s="39" t="e">
        <f>#REF!+#REF!+#REF!+#REF!</f>
        <v>#REF!</v>
      </c>
      <c r="N990" s="39"/>
      <c r="O990" s="46"/>
      <c r="P990" s="46"/>
      <c r="Q990" s="46"/>
      <c r="R990" s="46"/>
      <c r="S990" s="46"/>
      <c r="T990" s="46"/>
    </row>
    <row r="991" s="1" customFormat="1" ht="32" hidden="1" customHeight="1" spans="1:20">
      <c r="A991" s="20">
        <v>793</v>
      </c>
      <c r="B991" s="20" t="s">
        <v>1846</v>
      </c>
      <c r="C991" s="20" t="s">
        <v>72</v>
      </c>
      <c r="D991" s="20">
        <v>1</v>
      </c>
      <c r="E991" s="20" t="s">
        <v>1847</v>
      </c>
      <c r="F991" s="27">
        <f t="shared" si="90"/>
        <v>343.22</v>
      </c>
      <c r="G991" s="20">
        <v>0</v>
      </c>
      <c r="H991" s="20">
        <v>0</v>
      </c>
      <c r="I991" s="20">
        <v>29.32</v>
      </c>
      <c r="J991" s="20">
        <v>313.9</v>
      </c>
      <c r="K991" s="38">
        <v>0</v>
      </c>
      <c r="L991" s="38">
        <v>0</v>
      </c>
      <c r="M991" s="39" t="e">
        <f>#REF!+#REF!+#REF!+#REF!</f>
        <v>#REF!</v>
      </c>
      <c r="N991" s="39"/>
      <c r="O991" s="46"/>
      <c r="P991" s="46"/>
      <c r="Q991" s="46"/>
      <c r="R991" s="46"/>
      <c r="S991" s="46"/>
      <c r="T991" s="46"/>
    </row>
    <row r="992" s="1" customFormat="1" ht="40.5" hidden="1" spans="1:20">
      <c r="A992" s="20">
        <v>794</v>
      </c>
      <c r="B992" s="20" t="s">
        <v>1848</v>
      </c>
      <c r="C992" s="20" t="s">
        <v>29</v>
      </c>
      <c r="D992" s="20">
        <v>1</v>
      </c>
      <c r="E992" s="20" t="s">
        <v>1849</v>
      </c>
      <c r="F992" s="27">
        <f t="shared" si="90"/>
        <v>234.42</v>
      </c>
      <c r="G992" s="20">
        <v>0</v>
      </c>
      <c r="H992" s="20">
        <v>0</v>
      </c>
      <c r="I992" s="20">
        <v>234.42</v>
      </c>
      <c r="J992" s="20">
        <v>0</v>
      </c>
      <c r="K992" s="38">
        <v>0</v>
      </c>
      <c r="L992" s="38">
        <v>0</v>
      </c>
      <c r="M992" s="39" t="e">
        <f>#REF!+#REF!+#REF!+#REF!</f>
        <v>#REF!</v>
      </c>
      <c r="N992" s="39"/>
      <c r="O992" s="46"/>
      <c r="P992" s="46"/>
      <c r="Q992" s="46"/>
      <c r="R992" s="46"/>
      <c r="S992" s="46"/>
      <c r="T992" s="46"/>
    </row>
    <row r="993" s="1" customFormat="1" ht="192" hidden="1" customHeight="1" spans="1:20">
      <c r="A993" s="20">
        <v>795</v>
      </c>
      <c r="B993" s="20" t="s">
        <v>1850</v>
      </c>
      <c r="C993" s="20" t="s">
        <v>29</v>
      </c>
      <c r="D993" s="20">
        <v>1</v>
      </c>
      <c r="E993" s="20" t="s">
        <v>1851</v>
      </c>
      <c r="F993" s="27">
        <f t="shared" si="90"/>
        <v>3933.01</v>
      </c>
      <c r="G993" s="20">
        <v>0</v>
      </c>
      <c r="H993" s="20">
        <f>903.26+(339.11-210.62)</f>
        <v>1031.75</v>
      </c>
      <c r="I993" s="20">
        <v>2901.26</v>
      </c>
      <c r="J993" s="20">
        <v>0</v>
      </c>
      <c r="K993" s="38">
        <v>0</v>
      </c>
      <c r="L993" s="38">
        <v>0</v>
      </c>
      <c r="M993" s="39" t="e">
        <f>#REF!+#REF!+#REF!+#REF!</f>
        <v>#REF!</v>
      </c>
      <c r="N993" s="38" t="s">
        <v>1852</v>
      </c>
      <c r="O993" s="46"/>
      <c r="P993" s="46"/>
      <c r="Q993" s="46"/>
      <c r="R993" s="46"/>
      <c r="S993" s="46"/>
      <c r="T993" s="46"/>
    </row>
    <row r="994" s="1" customFormat="1" ht="35" hidden="1" customHeight="1" spans="1:20">
      <c r="A994" s="20">
        <v>796</v>
      </c>
      <c r="B994" s="20" t="s">
        <v>1853</v>
      </c>
      <c r="C994" s="20" t="s">
        <v>29</v>
      </c>
      <c r="D994" s="20">
        <v>1</v>
      </c>
      <c r="E994" s="20" t="s">
        <v>1854</v>
      </c>
      <c r="F994" s="27">
        <f t="shared" si="90"/>
        <v>331.88</v>
      </c>
      <c r="G994" s="20">
        <v>0</v>
      </c>
      <c r="H994" s="20">
        <v>0</v>
      </c>
      <c r="I994" s="20">
        <v>25.38</v>
      </c>
      <c r="J994" s="20">
        <v>306.5</v>
      </c>
      <c r="K994" s="38">
        <v>0</v>
      </c>
      <c r="L994" s="38">
        <v>0</v>
      </c>
      <c r="M994" s="39" t="e">
        <f>#REF!+#REF!+#REF!+#REF!</f>
        <v>#REF!</v>
      </c>
      <c r="N994" s="39"/>
      <c r="O994" s="46"/>
      <c r="P994" s="46"/>
      <c r="Q994" s="46"/>
      <c r="R994" s="46"/>
      <c r="S994" s="46"/>
      <c r="T994" s="46"/>
    </row>
    <row r="995" s="1" customFormat="1" ht="54" hidden="1" spans="1:20">
      <c r="A995" s="20">
        <v>797</v>
      </c>
      <c r="B995" s="20" t="s">
        <v>1855</v>
      </c>
      <c r="C995" s="20" t="s">
        <v>72</v>
      </c>
      <c r="D995" s="20">
        <v>2</v>
      </c>
      <c r="E995" s="20" t="s">
        <v>1856</v>
      </c>
      <c r="F995" s="29">
        <f t="shared" si="90"/>
        <v>8525.56</v>
      </c>
      <c r="G995" s="20">
        <v>0</v>
      </c>
      <c r="H995" s="20">
        <v>4506.61</v>
      </c>
      <c r="I995" s="20">
        <v>187.23</v>
      </c>
      <c r="J995" s="20">
        <v>3831.72</v>
      </c>
      <c r="K995" s="38">
        <v>0</v>
      </c>
      <c r="L995" s="38">
        <v>0</v>
      </c>
      <c r="M995" s="47" t="e">
        <f>#REF!+#REF!+#REF!+#REF!</f>
        <v>#REF!</v>
      </c>
      <c r="N995" s="47"/>
      <c r="O995" s="46"/>
      <c r="P995" s="46"/>
      <c r="Q995" s="46"/>
      <c r="R995" s="46"/>
      <c r="S995" s="46"/>
      <c r="T995" s="46"/>
    </row>
    <row r="996" s="1" customFormat="1" ht="40.5" hidden="1" spans="1:20">
      <c r="A996" s="20"/>
      <c r="B996" s="20"/>
      <c r="C996" s="20"/>
      <c r="D996" s="20"/>
      <c r="E996" s="20" t="s">
        <v>1857</v>
      </c>
      <c r="F996" s="31"/>
      <c r="G996" s="20"/>
      <c r="H996" s="20"/>
      <c r="I996" s="20"/>
      <c r="J996" s="20"/>
      <c r="K996" s="38"/>
      <c r="L996" s="38"/>
      <c r="M996" s="49"/>
      <c r="N996" s="49"/>
      <c r="O996" s="46"/>
      <c r="P996" s="46"/>
      <c r="Q996" s="46"/>
      <c r="R996" s="46"/>
      <c r="S996" s="46"/>
      <c r="T996" s="46"/>
    </row>
    <row r="997" s="1" customFormat="1" ht="42" hidden="1" customHeight="1" spans="1:20">
      <c r="A997" s="20">
        <v>798</v>
      </c>
      <c r="B997" s="20" t="s">
        <v>1858</v>
      </c>
      <c r="C997" s="20" t="s">
        <v>29</v>
      </c>
      <c r="D997" s="20">
        <v>1</v>
      </c>
      <c r="E997" s="20" t="s">
        <v>1859</v>
      </c>
      <c r="F997" s="27">
        <f t="shared" ref="F997:F1001" si="91">G997+H997+I997+J997</f>
        <v>384.14</v>
      </c>
      <c r="G997" s="20">
        <v>0</v>
      </c>
      <c r="H997" s="20">
        <v>168.37</v>
      </c>
      <c r="I997" s="20">
        <v>215.77</v>
      </c>
      <c r="J997" s="20">
        <v>0</v>
      </c>
      <c r="K997" s="38">
        <v>0</v>
      </c>
      <c r="L997" s="38">
        <v>0</v>
      </c>
      <c r="M997" s="39" t="e">
        <f>#REF!+#REF!+#REF!+#REF!</f>
        <v>#REF!</v>
      </c>
      <c r="N997" s="39"/>
      <c r="O997" s="46"/>
      <c r="P997" s="46"/>
      <c r="Q997" s="46"/>
      <c r="R997" s="46"/>
      <c r="S997" s="46"/>
      <c r="T997" s="46"/>
    </row>
    <row r="998" s="1" customFormat="1" ht="40.5" spans="1:20">
      <c r="A998" s="20">
        <v>799</v>
      </c>
      <c r="B998" s="20" t="s">
        <v>1860</v>
      </c>
      <c r="C998" s="20" t="s">
        <v>29</v>
      </c>
      <c r="D998" s="20">
        <v>2</v>
      </c>
      <c r="E998" s="20" t="s">
        <v>1861</v>
      </c>
      <c r="F998" s="29">
        <v>571.7</v>
      </c>
      <c r="G998" s="20">
        <v>0</v>
      </c>
      <c r="H998" s="20">
        <v>200.05</v>
      </c>
      <c r="I998" s="20">
        <v>371.65</v>
      </c>
      <c r="J998" s="20">
        <v>0</v>
      </c>
      <c r="K998" s="38">
        <v>0</v>
      </c>
      <c r="L998" s="38">
        <v>200</v>
      </c>
      <c r="M998" s="55">
        <v>0</v>
      </c>
      <c r="N998" s="50" t="s">
        <v>1862</v>
      </c>
      <c r="O998" s="46"/>
      <c r="P998" s="46"/>
      <c r="Q998" s="46"/>
      <c r="R998" s="46"/>
      <c r="S998" s="46"/>
      <c r="T998" s="46"/>
    </row>
    <row r="999" s="1" customFormat="1" ht="35" customHeight="1" spans="1:20">
      <c r="A999" s="20"/>
      <c r="B999" s="20"/>
      <c r="C999" s="20"/>
      <c r="D999" s="20"/>
      <c r="E999" s="20" t="s">
        <v>1863</v>
      </c>
      <c r="F999" s="31"/>
      <c r="G999" s="20"/>
      <c r="H999" s="20"/>
      <c r="I999" s="20"/>
      <c r="J999" s="20"/>
      <c r="K999" s="38"/>
      <c r="L999" s="38"/>
      <c r="M999" s="57"/>
      <c r="N999" s="49"/>
      <c r="O999" s="46"/>
      <c r="P999" s="46"/>
      <c r="Q999" s="46"/>
      <c r="R999" s="46"/>
      <c r="S999" s="46"/>
      <c r="T999" s="46"/>
    </row>
    <row r="1000" s="1" customFormat="1" ht="40.5" hidden="1" spans="1:20">
      <c r="A1000" s="20">
        <v>800</v>
      </c>
      <c r="B1000" s="20" t="s">
        <v>1864</v>
      </c>
      <c r="C1000" s="20" t="s">
        <v>29</v>
      </c>
      <c r="D1000" s="20">
        <v>1</v>
      </c>
      <c r="E1000" s="20" t="s">
        <v>1865</v>
      </c>
      <c r="F1000" s="27">
        <f t="shared" si="91"/>
        <v>164.82</v>
      </c>
      <c r="G1000" s="20">
        <v>0</v>
      </c>
      <c r="H1000" s="20">
        <v>0</v>
      </c>
      <c r="I1000" s="20">
        <v>164.82</v>
      </c>
      <c r="J1000" s="20">
        <v>0</v>
      </c>
      <c r="K1000" s="38">
        <v>0</v>
      </c>
      <c r="L1000" s="38">
        <v>0</v>
      </c>
      <c r="M1000" s="39" t="e">
        <f>#REF!+#REF!+#REF!+#REF!</f>
        <v>#REF!</v>
      </c>
      <c r="N1000" s="39"/>
      <c r="O1000" s="46"/>
      <c r="P1000" s="46"/>
      <c r="Q1000" s="46"/>
      <c r="R1000" s="46"/>
      <c r="S1000" s="46"/>
      <c r="T1000" s="46"/>
    </row>
    <row r="1001" s="1" customFormat="1" ht="27" hidden="1" spans="1:20">
      <c r="A1001" s="20">
        <v>801</v>
      </c>
      <c r="B1001" s="20" t="s">
        <v>1866</v>
      </c>
      <c r="C1001" s="20" t="s">
        <v>29</v>
      </c>
      <c r="D1001" s="20">
        <v>2</v>
      </c>
      <c r="E1001" s="20" t="s">
        <v>1867</v>
      </c>
      <c r="F1001" s="29">
        <f t="shared" si="91"/>
        <v>441.82</v>
      </c>
      <c r="G1001" s="20">
        <v>0</v>
      </c>
      <c r="H1001" s="20">
        <v>0</v>
      </c>
      <c r="I1001" s="20">
        <v>173.69</v>
      </c>
      <c r="J1001" s="20">
        <v>268.13</v>
      </c>
      <c r="K1001" s="38">
        <v>0</v>
      </c>
      <c r="L1001" s="38">
        <v>0</v>
      </c>
      <c r="M1001" s="47" t="e">
        <f>#REF!+#REF!+#REF!+#REF!</f>
        <v>#REF!</v>
      </c>
      <c r="N1001" s="47"/>
      <c r="O1001" s="46"/>
      <c r="P1001" s="46"/>
      <c r="Q1001" s="46"/>
      <c r="R1001" s="46"/>
      <c r="S1001" s="46"/>
      <c r="T1001" s="46"/>
    </row>
    <row r="1002" s="1" customFormat="1" ht="40.5" hidden="1" spans="1:20">
      <c r="A1002" s="20"/>
      <c r="B1002" s="20"/>
      <c r="C1002" s="20"/>
      <c r="D1002" s="20"/>
      <c r="E1002" s="20" t="s">
        <v>1868</v>
      </c>
      <c r="F1002" s="31"/>
      <c r="G1002" s="20"/>
      <c r="H1002" s="20"/>
      <c r="I1002" s="20"/>
      <c r="J1002" s="20"/>
      <c r="K1002" s="38"/>
      <c r="L1002" s="38"/>
      <c r="M1002" s="49"/>
      <c r="N1002" s="49"/>
      <c r="O1002" s="46"/>
      <c r="P1002" s="46"/>
      <c r="Q1002" s="46"/>
      <c r="R1002" s="46"/>
      <c r="S1002" s="46"/>
      <c r="T1002" s="46"/>
    </row>
    <row r="1003" s="1" customFormat="1" ht="40.5" hidden="1" spans="1:20">
      <c r="A1003" s="20">
        <v>802</v>
      </c>
      <c r="B1003" s="20" t="s">
        <v>1869</v>
      </c>
      <c r="C1003" s="20" t="s">
        <v>29</v>
      </c>
      <c r="D1003" s="20">
        <v>1</v>
      </c>
      <c r="E1003" s="20" t="s">
        <v>1870</v>
      </c>
      <c r="F1003" s="27">
        <f t="shared" ref="F1003:F1006" si="92">G1003+H1003+I1003+J1003</f>
        <v>2280.27</v>
      </c>
      <c r="G1003" s="20">
        <v>0</v>
      </c>
      <c r="H1003" s="20">
        <v>0</v>
      </c>
      <c r="I1003" s="20">
        <v>229.92</v>
      </c>
      <c r="J1003" s="20">
        <v>2050.35</v>
      </c>
      <c r="K1003" s="38">
        <v>0</v>
      </c>
      <c r="L1003" s="38">
        <v>0</v>
      </c>
      <c r="M1003" s="39" t="e">
        <f>#REF!+#REF!+#REF!+#REF!</f>
        <v>#REF!</v>
      </c>
      <c r="N1003" s="39"/>
      <c r="O1003" s="46"/>
      <c r="P1003" s="46"/>
      <c r="Q1003" s="46"/>
      <c r="R1003" s="46"/>
      <c r="S1003" s="46"/>
      <c r="T1003" s="46"/>
    </row>
    <row r="1004" s="1" customFormat="1" ht="40.5" hidden="1" spans="1:20">
      <c r="A1004" s="20">
        <v>803</v>
      </c>
      <c r="B1004" s="20" t="s">
        <v>1871</v>
      </c>
      <c r="C1004" s="20" t="s">
        <v>29</v>
      </c>
      <c r="D1004" s="20">
        <v>2</v>
      </c>
      <c r="E1004" s="20" t="s">
        <v>1872</v>
      </c>
      <c r="F1004" s="29">
        <f t="shared" si="92"/>
        <v>787.37</v>
      </c>
      <c r="G1004" s="20">
        <v>0</v>
      </c>
      <c r="H1004" s="20">
        <v>7.16</v>
      </c>
      <c r="I1004" s="20">
        <v>300.22</v>
      </c>
      <c r="J1004" s="20">
        <v>479.99</v>
      </c>
      <c r="K1004" s="38">
        <v>0</v>
      </c>
      <c r="L1004" s="38">
        <v>0</v>
      </c>
      <c r="M1004" s="47" t="e">
        <f>#REF!+#REF!+#REF!+#REF!</f>
        <v>#REF!</v>
      </c>
      <c r="N1004" s="47"/>
      <c r="O1004" s="46"/>
      <c r="P1004" s="46"/>
      <c r="Q1004" s="46"/>
      <c r="R1004" s="46"/>
      <c r="S1004" s="46"/>
      <c r="T1004" s="46"/>
    </row>
    <row r="1005" s="1" customFormat="1" ht="40.5" hidden="1" spans="1:20">
      <c r="A1005" s="20"/>
      <c r="B1005" s="20"/>
      <c r="C1005" s="20"/>
      <c r="D1005" s="20"/>
      <c r="E1005" s="20" t="s">
        <v>1873</v>
      </c>
      <c r="F1005" s="31"/>
      <c r="G1005" s="20"/>
      <c r="H1005" s="20"/>
      <c r="I1005" s="20"/>
      <c r="J1005" s="20"/>
      <c r="K1005" s="38"/>
      <c r="L1005" s="38"/>
      <c r="M1005" s="49"/>
      <c r="N1005" s="49"/>
      <c r="O1005" s="46"/>
      <c r="P1005" s="46"/>
      <c r="Q1005" s="46"/>
      <c r="R1005" s="46"/>
      <c r="S1005" s="46"/>
      <c r="T1005" s="46"/>
    </row>
    <row r="1006" s="1" customFormat="1" ht="27" hidden="1" spans="1:20">
      <c r="A1006" s="20">
        <v>804</v>
      </c>
      <c r="B1006" s="20" t="s">
        <v>1874</v>
      </c>
      <c r="C1006" s="20" t="s">
        <v>72</v>
      </c>
      <c r="D1006" s="20">
        <v>3</v>
      </c>
      <c r="E1006" s="20" t="s">
        <v>1875</v>
      </c>
      <c r="F1006" s="29">
        <f t="shared" si="92"/>
        <v>14009.7</v>
      </c>
      <c r="G1006" s="20">
        <v>0</v>
      </c>
      <c r="H1006" s="20">
        <v>12938.61</v>
      </c>
      <c r="I1006" s="20">
        <v>83</v>
      </c>
      <c r="J1006" s="20">
        <v>988.09</v>
      </c>
      <c r="K1006" s="38">
        <v>0</v>
      </c>
      <c r="L1006" s="38">
        <v>0</v>
      </c>
      <c r="M1006" s="47" t="e">
        <f>#REF!+#REF!+#REF!+#REF!</f>
        <v>#REF!</v>
      </c>
      <c r="N1006" s="47"/>
      <c r="O1006" s="46"/>
      <c r="P1006" s="46"/>
      <c r="Q1006" s="46"/>
      <c r="R1006" s="46"/>
      <c r="S1006" s="46"/>
      <c r="T1006" s="46"/>
    </row>
    <row r="1007" s="1" customFormat="1" ht="40.5" hidden="1" spans="1:20">
      <c r="A1007" s="20"/>
      <c r="B1007" s="20"/>
      <c r="C1007" s="20"/>
      <c r="D1007" s="20"/>
      <c r="E1007" s="20" t="s">
        <v>1876</v>
      </c>
      <c r="F1007" s="30"/>
      <c r="G1007" s="20"/>
      <c r="H1007" s="20"/>
      <c r="I1007" s="20"/>
      <c r="J1007" s="20"/>
      <c r="K1007" s="38"/>
      <c r="L1007" s="38"/>
      <c r="M1007" s="48"/>
      <c r="N1007" s="48"/>
      <c r="O1007" s="46"/>
      <c r="P1007" s="46"/>
      <c r="Q1007" s="46"/>
      <c r="R1007" s="46"/>
      <c r="S1007" s="46"/>
      <c r="T1007" s="46"/>
    </row>
    <row r="1008" s="1" customFormat="1" ht="40.5" hidden="1" spans="1:20">
      <c r="A1008" s="20"/>
      <c r="B1008" s="20"/>
      <c r="C1008" s="20"/>
      <c r="D1008" s="20"/>
      <c r="E1008" s="20" t="s">
        <v>1877</v>
      </c>
      <c r="F1008" s="31"/>
      <c r="G1008" s="20"/>
      <c r="H1008" s="20"/>
      <c r="I1008" s="20"/>
      <c r="J1008" s="20"/>
      <c r="K1008" s="38"/>
      <c r="L1008" s="38"/>
      <c r="M1008" s="49"/>
      <c r="N1008" s="49"/>
      <c r="O1008" s="46"/>
      <c r="P1008" s="46"/>
      <c r="Q1008" s="46"/>
      <c r="R1008" s="46"/>
      <c r="S1008" s="46"/>
      <c r="T1008" s="46"/>
    </row>
    <row r="1009" s="1" customFormat="1" ht="91" hidden="1" customHeight="1" spans="1:20">
      <c r="A1009" s="20">
        <v>805</v>
      </c>
      <c r="B1009" s="20" t="s">
        <v>1878</v>
      </c>
      <c r="C1009" s="20" t="s">
        <v>29</v>
      </c>
      <c r="D1009" s="20">
        <v>1</v>
      </c>
      <c r="E1009" s="20" t="s">
        <v>1879</v>
      </c>
      <c r="F1009" s="27">
        <f t="shared" ref="F1009:F1020" si="93">G1009+H1009+I1009+J1009</f>
        <v>1493.66</v>
      </c>
      <c r="G1009" s="20">
        <v>0</v>
      </c>
      <c r="H1009" s="20">
        <v>1408.73</v>
      </c>
      <c r="I1009" s="20">
        <v>21.09</v>
      </c>
      <c r="J1009" s="20">
        <v>63.84</v>
      </c>
      <c r="K1009" s="38">
        <v>0</v>
      </c>
      <c r="L1009" s="38">
        <v>0</v>
      </c>
      <c r="M1009" s="39" t="e">
        <f>#REF!+#REF!+#REF!+#REF!</f>
        <v>#REF!</v>
      </c>
      <c r="N1009" s="38" t="s">
        <v>1880</v>
      </c>
      <c r="O1009" s="46"/>
      <c r="P1009" s="46"/>
      <c r="Q1009" s="46"/>
      <c r="R1009" s="46"/>
      <c r="S1009" s="46"/>
      <c r="T1009" s="46"/>
    </row>
    <row r="1010" s="1" customFormat="1" ht="40.5" hidden="1" spans="1:20">
      <c r="A1010" s="20">
        <v>806</v>
      </c>
      <c r="B1010" s="20" t="s">
        <v>1881</v>
      </c>
      <c r="C1010" s="20" t="s">
        <v>29</v>
      </c>
      <c r="D1010" s="20">
        <v>1</v>
      </c>
      <c r="E1010" s="20" t="s">
        <v>1882</v>
      </c>
      <c r="F1010" s="27">
        <f t="shared" si="93"/>
        <v>298.17</v>
      </c>
      <c r="G1010" s="20">
        <v>0</v>
      </c>
      <c r="H1010" s="20">
        <v>0</v>
      </c>
      <c r="I1010" s="20">
        <v>118.98</v>
      </c>
      <c r="J1010" s="20">
        <v>179.19</v>
      </c>
      <c r="K1010" s="38">
        <v>0</v>
      </c>
      <c r="L1010" s="38">
        <v>0</v>
      </c>
      <c r="M1010" s="39" t="e">
        <f>#REF!+#REF!+#REF!+#REF!</f>
        <v>#REF!</v>
      </c>
      <c r="N1010" s="39"/>
      <c r="O1010" s="46"/>
      <c r="P1010" s="46"/>
      <c r="Q1010" s="46"/>
      <c r="R1010" s="46"/>
      <c r="S1010" s="46"/>
      <c r="T1010" s="46"/>
    </row>
    <row r="1011" s="1" customFormat="1" ht="40.5" hidden="1" spans="1:20">
      <c r="A1011" s="20">
        <v>807</v>
      </c>
      <c r="B1011" s="20" t="s">
        <v>1883</v>
      </c>
      <c r="C1011" s="20" t="s">
        <v>29</v>
      </c>
      <c r="D1011" s="20">
        <v>1</v>
      </c>
      <c r="E1011" s="20" t="s">
        <v>1884</v>
      </c>
      <c r="F1011" s="27">
        <f t="shared" si="93"/>
        <v>187.05</v>
      </c>
      <c r="G1011" s="20">
        <v>0</v>
      </c>
      <c r="H1011" s="20">
        <v>0</v>
      </c>
      <c r="I1011" s="20">
        <v>187.05</v>
      </c>
      <c r="J1011" s="20">
        <v>0</v>
      </c>
      <c r="K1011" s="38">
        <v>0</v>
      </c>
      <c r="L1011" s="38">
        <v>0</v>
      </c>
      <c r="M1011" s="39" t="e">
        <f>#REF!+#REF!+#REF!+#REF!</f>
        <v>#REF!</v>
      </c>
      <c r="N1011" s="38" t="s">
        <v>1885</v>
      </c>
      <c r="O1011" s="46"/>
      <c r="P1011" s="46"/>
      <c r="Q1011" s="46"/>
      <c r="R1011" s="46"/>
      <c r="S1011" s="46"/>
      <c r="T1011" s="46"/>
    </row>
    <row r="1012" s="1" customFormat="1" ht="41" hidden="1" customHeight="1" spans="1:20">
      <c r="A1012" s="20">
        <v>808</v>
      </c>
      <c r="B1012" s="20" t="s">
        <v>1886</v>
      </c>
      <c r="C1012" s="20" t="s">
        <v>29</v>
      </c>
      <c r="D1012" s="20">
        <v>1</v>
      </c>
      <c r="E1012" s="20" t="s">
        <v>1887</v>
      </c>
      <c r="F1012" s="27">
        <f t="shared" si="93"/>
        <v>169.22</v>
      </c>
      <c r="G1012" s="20">
        <v>0</v>
      </c>
      <c r="H1012" s="20">
        <v>0</v>
      </c>
      <c r="I1012" s="20">
        <v>19.77</v>
      </c>
      <c r="J1012" s="20">
        <v>149.45</v>
      </c>
      <c r="K1012" s="38">
        <v>0</v>
      </c>
      <c r="L1012" s="38">
        <v>0</v>
      </c>
      <c r="M1012" s="39" t="e">
        <f>#REF!+#REF!+#REF!+#REF!</f>
        <v>#REF!</v>
      </c>
      <c r="N1012" s="39"/>
      <c r="O1012" s="46"/>
      <c r="P1012" s="46"/>
      <c r="Q1012" s="46"/>
      <c r="R1012" s="46"/>
      <c r="S1012" s="46"/>
      <c r="T1012" s="46"/>
    </row>
    <row r="1013" s="1" customFormat="1" ht="80" customHeight="1" spans="1:20">
      <c r="A1013" s="20">
        <v>809</v>
      </c>
      <c r="B1013" s="20" t="s">
        <v>1888</v>
      </c>
      <c r="C1013" s="20" t="s">
        <v>29</v>
      </c>
      <c r="D1013" s="20">
        <v>1</v>
      </c>
      <c r="E1013" s="20" t="s">
        <v>1889</v>
      </c>
      <c r="F1013" s="27">
        <v>0</v>
      </c>
      <c r="G1013" s="20">
        <v>0</v>
      </c>
      <c r="H1013" s="20">
        <v>0</v>
      </c>
      <c r="I1013" s="20">
        <v>0</v>
      </c>
      <c r="J1013" s="20">
        <v>0</v>
      </c>
      <c r="K1013" s="38">
        <v>0</v>
      </c>
      <c r="L1013" s="38">
        <v>400</v>
      </c>
      <c r="M1013" s="83">
        <v>0</v>
      </c>
      <c r="N1013" s="38" t="s">
        <v>1890</v>
      </c>
      <c r="O1013" s="46"/>
      <c r="P1013" s="46"/>
      <c r="Q1013" s="46"/>
      <c r="R1013" s="46"/>
      <c r="S1013" s="46"/>
      <c r="T1013" s="46"/>
    </row>
    <row r="1014" s="1" customFormat="1" ht="36" hidden="1" customHeight="1" spans="1:20">
      <c r="A1014" s="20">
        <v>810</v>
      </c>
      <c r="B1014" s="20" t="s">
        <v>1891</v>
      </c>
      <c r="C1014" s="20" t="s">
        <v>72</v>
      </c>
      <c r="D1014" s="20">
        <v>1</v>
      </c>
      <c r="E1014" s="20" t="s">
        <v>1892</v>
      </c>
      <c r="F1014" s="27">
        <f t="shared" si="93"/>
        <v>366.97</v>
      </c>
      <c r="G1014" s="20">
        <v>0</v>
      </c>
      <c r="H1014" s="20">
        <v>366.97</v>
      </c>
      <c r="I1014" s="20">
        <v>0</v>
      </c>
      <c r="J1014" s="20">
        <v>0</v>
      </c>
      <c r="K1014" s="38">
        <v>0</v>
      </c>
      <c r="L1014" s="38">
        <v>0</v>
      </c>
      <c r="M1014" s="39" t="e">
        <f>#REF!+#REF!+#REF!+#REF!</f>
        <v>#REF!</v>
      </c>
      <c r="N1014" s="39"/>
      <c r="O1014" s="46"/>
      <c r="P1014" s="46"/>
      <c r="Q1014" s="46"/>
      <c r="R1014" s="46"/>
      <c r="S1014" s="46"/>
      <c r="T1014" s="46"/>
    </row>
    <row r="1015" s="1" customFormat="1" ht="36" hidden="1" customHeight="1" spans="1:20">
      <c r="A1015" s="20">
        <v>811</v>
      </c>
      <c r="B1015" s="20" t="s">
        <v>1893</v>
      </c>
      <c r="C1015" s="20" t="s">
        <v>29</v>
      </c>
      <c r="D1015" s="20">
        <v>1</v>
      </c>
      <c r="E1015" s="20" t="s">
        <v>1894</v>
      </c>
      <c r="F1015" s="27">
        <f t="shared" si="93"/>
        <v>144.41</v>
      </c>
      <c r="G1015" s="20">
        <v>0</v>
      </c>
      <c r="H1015" s="20">
        <v>0</v>
      </c>
      <c r="I1015" s="20">
        <v>124.41</v>
      </c>
      <c r="J1015" s="20">
        <v>20</v>
      </c>
      <c r="K1015" s="38">
        <v>0</v>
      </c>
      <c r="L1015" s="38">
        <v>0</v>
      </c>
      <c r="M1015" s="39" t="e">
        <f>#REF!+#REF!+#REF!+#REF!</f>
        <v>#REF!</v>
      </c>
      <c r="N1015" s="39"/>
      <c r="O1015" s="46"/>
      <c r="P1015" s="46"/>
      <c r="Q1015" s="46"/>
      <c r="R1015" s="46"/>
      <c r="S1015" s="46"/>
      <c r="T1015" s="46"/>
    </row>
    <row r="1016" s="1" customFormat="1" ht="36" hidden="1" customHeight="1" spans="1:20">
      <c r="A1016" s="20">
        <v>812</v>
      </c>
      <c r="B1016" s="20" t="s">
        <v>1895</v>
      </c>
      <c r="C1016" s="20" t="s">
        <v>29</v>
      </c>
      <c r="D1016" s="20">
        <v>1</v>
      </c>
      <c r="E1016" s="20" t="s">
        <v>1896</v>
      </c>
      <c r="F1016" s="27">
        <f t="shared" si="93"/>
        <v>102.9</v>
      </c>
      <c r="G1016" s="20">
        <v>0</v>
      </c>
      <c r="H1016" s="20">
        <v>0</v>
      </c>
      <c r="I1016" s="20">
        <v>49.15</v>
      </c>
      <c r="J1016" s="20">
        <v>53.75</v>
      </c>
      <c r="K1016" s="38">
        <v>0</v>
      </c>
      <c r="L1016" s="38">
        <v>0</v>
      </c>
      <c r="M1016" s="39" t="e">
        <f>#REF!+#REF!+#REF!+#REF!</f>
        <v>#REF!</v>
      </c>
      <c r="N1016" s="38" t="s">
        <v>1897</v>
      </c>
      <c r="O1016" s="46"/>
      <c r="P1016" s="46"/>
      <c r="Q1016" s="46"/>
      <c r="R1016" s="46"/>
      <c r="S1016" s="46"/>
      <c r="T1016" s="46"/>
    </row>
    <row r="1017" s="1" customFormat="1" ht="54" hidden="1" spans="1:20">
      <c r="A1017" s="20">
        <v>813</v>
      </c>
      <c r="B1017" s="20" t="s">
        <v>1898</v>
      </c>
      <c r="C1017" s="20" t="s">
        <v>29</v>
      </c>
      <c r="D1017" s="20">
        <v>1</v>
      </c>
      <c r="E1017" s="20" t="s">
        <v>1899</v>
      </c>
      <c r="F1017" s="27">
        <f t="shared" si="93"/>
        <v>5517.76</v>
      </c>
      <c r="G1017" s="20">
        <v>4548</v>
      </c>
      <c r="H1017" s="20">
        <v>715.8</v>
      </c>
      <c r="I1017" s="20">
        <v>0</v>
      </c>
      <c r="J1017" s="20">
        <v>253.96</v>
      </c>
      <c r="K1017" s="38">
        <v>0</v>
      </c>
      <c r="L1017" s="38">
        <v>200</v>
      </c>
      <c r="M1017" s="39" t="e">
        <f>#REF!+#REF!+#REF!+#REF!-L1017</f>
        <v>#REF!</v>
      </c>
      <c r="N1017" s="38" t="s">
        <v>1900</v>
      </c>
      <c r="O1017" s="46"/>
      <c r="P1017" s="46"/>
      <c r="Q1017" s="46"/>
      <c r="R1017" s="46"/>
      <c r="S1017" s="46"/>
      <c r="T1017" s="46"/>
    </row>
    <row r="1018" s="1" customFormat="1" ht="36" hidden="1" customHeight="1" spans="1:20">
      <c r="A1018" s="20">
        <v>814</v>
      </c>
      <c r="B1018" s="20" t="s">
        <v>1901</v>
      </c>
      <c r="C1018" s="20" t="s">
        <v>29</v>
      </c>
      <c r="D1018" s="20">
        <v>1</v>
      </c>
      <c r="E1018" s="20" t="s">
        <v>1902</v>
      </c>
      <c r="F1018" s="27">
        <f t="shared" si="93"/>
        <v>93.9</v>
      </c>
      <c r="G1018" s="20">
        <v>0</v>
      </c>
      <c r="H1018" s="20">
        <v>0</v>
      </c>
      <c r="I1018" s="20">
        <v>93.9</v>
      </c>
      <c r="J1018" s="20">
        <v>0</v>
      </c>
      <c r="K1018" s="38">
        <v>0</v>
      </c>
      <c r="L1018" s="38">
        <v>0</v>
      </c>
      <c r="M1018" s="39" t="e">
        <f>#REF!+#REF!+#REF!+#REF!</f>
        <v>#REF!</v>
      </c>
      <c r="N1018" s="38" t="s">
        <v>1903</v>
      </c>
      <c r="O1018" s="46"/>
      <c r="P1018" s="46"/>
      <c r="Q1018" s="46"/>
      <c r="R1018" s="46"/>
      <c r="S1018" s="46"/>
      <c r="T1018" s="46"/>
    </row>
    <row r="1019" s="1" customFormat="1" ht="36" hidden="1" customHeight="1" spans="1:20">
      <c r="A1019" s="20">
        <v>815</v>
      </c>
      <c r="B1019" s="20" t="s">
        <v>1904</v>
      </c>
      <c r="C1019" s="20" t="s">
        <v>72</v>
      </c>
      <c r="D1019" s="20">
        <v>1</v>
      </c>
      <c r="E1019" s="20" t="s">
        <v>1905</v>
      </c>
      <c r="F1019" s="27">
        <f t="shared" si="93"/>
        <v>293.9</v>
      </c>
      <c r="G1019" s="20">
        <v>0</v>
      </c>
      <c r="H1019" s="20">
        <v>293.9</v>
      </c>
      <c r="I1019" s="20">
        <v>0</v>
      </c>
      <c r="J1019" s="20">
        <v>0</v>
      </c>
      <c r="K1019" s="38">
        <v>0</v>
      </c>
      <c r="L1019" s="38">
        <v>0</v>
      </c>
      <c r="M1019" s="39" t="e">
        <f>#REF!+#REF!+#REF!+#REF!</f>
        <v>#REF!</v>
      </c>
      <c r="N1019" s="39"/>
      <c r="O1019" s="46"/>
      <c r="P1019" s="46"/>
      <c r="Q1019" s="46"/>
      <c r="R1019" s="46"/>
      <c r="S1019" s="46"/>
      <c r="T1019" s="46"/>
    </row>
    <row r="1020" s="1" customFormat="1" ht="40.5" hidden="1" spans="1:20">
      <c r="A1020" s="20">
        <v>816</v>
      </c>
      <c r="B1020" s="20" t="s">
        <v>1906</v>
      </c>
      <c r="C1020" s="20" t="s">
        <v>29</v>
      </c>
      <c r="D1020" s="20">
        <v>2</v>
      </c>
      <c r="E1020" s="20" t="s">
        <v>1907</v>
      </c>
      <c r="F1020" s="29">
        <f t="shared" si="93"/>
        <v>1808.44</v>
      </c>
      <c r="G1020" s="20">
        <v>0</v>
      </c>
      <c r="H1020" s="20">
        <v>1670.02</v>
      </c>
      <c r="I1020" s="20">
        <v>0</v>
      </c>
      <c r="J1020" s="20">
        <v>138.42</v>
      </c>
      <c r="K1020" s="38">
        <v>0</v>
      </c>
      <c r="L1020" s="38">
        <v>0</v>
      </c>
      <c r="M1020" s="47" t="e">
        <f>#REF!+#REF!+#REF!+#REF!</f>
        <v>#REF!</v>
      </c>
      <c r="N1020" s="50" t="s">
        <v>1908</v>
      </c>
      <c r="O1020" s="46"/>
      <c r="P1020" s="46"/>
      <c r="Q1020" s="46"/>
      <c r="R1020" s="46"/>
      <c r="S1020" s="46"/>
      <c r="T1020" s="46"/>
    </row>
    <row r="1021" s="1" customFormat="1" ht="40.5" hidden="1" spans="1:20">
      <c r="A1021" s="20"/>
      <c r="B1021" s="20"/>
      <c r="C1021" s="20"/>
      <c r="D1021" s="20"/>
      <c r="E1021" s="20" t="s">
        <v>1909</v>
      </c>
      <c r="F1021" s="31"/>
      <c r="G1021" s="20"/>
      <c r="H1021" s="20"/>
      <c r="I1021" s="20"/>
      <c r="J1021" s="20"/>
      <c r="K1021" s="38"/>
      <c r="L1021" s="38"/>
      <c r="M1021" s="49"/>
      <c r="N1021" s="70"/>
      <c r="O1021" s="46"/>
      <c r="P1021" s="46"/>
      <c r="Q1021" s="46"/>
      <c r="R1021" s="46"/>
      <c r="S1021" s="46"/>
      <c r="T1021" s="46"/>
    </row>
    <row r="1022" s="1" customFormat="1" ht="40.5" hidden="1" spans="1:20">
      <c r="A1022" s="20">
        <v>817</v>
      </c>
      <c r="B1022" s="20" t="s">
        <v>1910</v>
      </c>
      <c r="C1022" s="20" t="s">
        <v>29</v>
      </c>
      <c r="D1022" s="20">
        <v>1</v>
      </c>
      <c r="E1022" s="20" t="s">
        <v>1911</v>
      </c>
      <c r="F1022" s="27">
        <f t="shared" ref="F1022:F1024" si="94">G1022+H1022+I1022+J1022</f>
        <v>226.97</v>
      </c>
      <c r="G1022" s="20">
        <v>0</v>
      </c>
      <c r="H1022" s="20">
        <v>0</v>
      </c>
      <c r="I1022" s="20">
        <v>0</v>
      </c>
      <c r="J1022" s="20">
        <v>226.97</v>
      </c>
      <c r="K1022" s="38">
        <v>0</v>
      </c>
      <c r="L1022" s="38">
        <v>0</v>
      </c>
      <c r="M1022" s="39" t="e">
        <f>#REF!+#REF!+#REF!+#REF!</f>
        <v>#REF!</v>
      </c>
      <c r="N1022" s="39"/>
      <c r="O1022" s="46"/>
      <c r="P1022" s="46"/>
      <c r="Q1022" s="46"/>
      <c r="R1022" s="46"/>
      <c r="S1022" s="46"/>
      <c r="T1022" s="46"/>
    </row>
    <row r="1023" s="1" customFormat="1" ht="36" hidden="1" customHeight="1" spans="1:20">
      <c r="A1023" s="20">
        <v>818</v>
      </c>
      <c r="B1023" s="20" t="s">
        <v>1912</v>
      </c>
      <c r="C1023" s="20" t="s">
        <v>29</v>
      </c>
      <c r="D1023" s="20">
        <v>1</v>
      </c>
      <c r="E1023" s="20" t="s">
        <v>1913</v>
      </c>
      <c r="F1023" s="27">
        <f t="shared" si="94"/>
        <v>119</v>
      </c>
      <c r="G1023" s="20">
        <v>0</v>
      </c>
      <c r="H1023" s="20">
        <v>0</v>
      </c>
      <c r="I1023" s="20">
        <v>119</v>
      </c>
      <c r="J1023" s="20">
        <v>0</v>
      </c>
      <c r="K1023" s="38">
        <v>0</v>
      </c>
      <c r="L1023" s="38">
        <v>0</v>
      </c>
      <c r="M1023" s="39" t="e">
        <f>#REF!+#REF!+#REF!+#REF!</f>
        <v>#REF!</v>
      </c>
      <c r="N1023" s="39"/>
      <c r="O1023" s="46"/>
      <c r="P1023" s="46"/>
      <c r="Q1023" s="46"/>
      <c r="R1023" s="46"/>
      <c r="S1023" s="46"/>
      <c r="T1023" s="46"/>
    </row>
    <row r="1024" s="1" customFormat="1" ht="27" hidden="1" spans="1:20">
      <c r="A1024" s="20">
        <v>819</v>
      </c>
      <c r="B1024" s="20" t="s">
        <v>1914</v>
      </c>
      <c r="C1024" s="20" t="s">
        <v>29</v>
      </c>
      <c r="D1024" s="20">
        <v>3</v>
      </c>
      <c r="E1024" s="20" t="s">
        <v>1915</v>
      </c>
      <c r="F1024" s="29">
        <f t="shared" si="94"/>
        <v>1309.3</v>
      </c>
      <c r="G1024" s="20">
        <v>0</v>
      </c>
      <c r="H1024" s="20">
        <v>163.39</v>
      </c>
      <c r="I1024" s="20">
        <v>1145.91</v>
      </c>
      <c r="J1024" s="20">
        <v>0</v>
      </c>
      <c r="K1024" s="38">
        <v>0</v>
      </c>
      <c r="L1024" s="38">
        <v>0</v>
      </c>
      <c r="M1024" s="47" t="e">
        <f>#REF!+#REF!+#REF!+#REF!</f>
        <v>#REF!</v>
      </c>
      <c r="N1024" s="47"/>
      <c r="O1024" s="46"/>
      <c r="P1024" s="46"/>
      <c r="Q1024" s="46"/>
      <c r="R1024" s="46"/>
      <c r="S1024" s="46"/>
      <c r="T1024" s="46"/>
    </row>
    <row r="1025" s="1" customFormat="1" ht="27" hidden="1" spans="1:20">
      <c r="A1025" s="20"/>
      <c r="B1025" s="20"/>
      <c r="C1025" s="20"/>
      <c r="D1025" s="20"/>
      <c r="E1025" s="20" t="s">
        <v>1916</v>
      </c>
      <c r="F1025" s="30"/>
      <c r="G1025" s="20"/>
      <c r="H1025" s="20"/>
      <c r="I1025" s="20"/>
      <c r="J1025" s="20"/>
      <c r="K1025" s="38"/>
      <c r="L1025" s="38"/>
      <c r="M1025" s="48"/>
      <c r="N1025" s="48"/>
      <c r="O1025" s="46"/>
      <c r="P1025" s="46"/>
      <c r="Q1025" s="46"/>
      <c r="R1025" s="46"/>
      <c r="S1025" s="46"/>
      <c r="T1025" s="46"/>
    </row>
    <row r="1026" s="1" customFormat="1" ht="27" hidden="1" spans="1:20">
      <c r="A1026" s="20"/>
      <c r="B1026" s="20"/>
      <c r="C1026" s="20"/>
      <c r="D1026" s="20"/>
      <c r="E1026" s="20" t="s">
        <v>1917</v>
      </c>
      <c r="F1026" s="31"/>
      <c r="G1026" s="20"/>
      <c r="H1026" s="20"/>
      <c r="I1026" s="20"/>
      <c r="J1026" s="20"/>
      <c r="K1026" s="38"/>
      <c r="L1026" s="38"/>
      <c r="M1026" s="49"/>
      <c r="N1026" s="49"/>
      <c r="O1026" s="46"/>
      <c r="P1026" s="46"/>
      <c r="Q1026" s="46"/>
      <c r="R1026" s="46"/>
      <c r="S1026" s="46"/>
      <c r="T1026" s="46"/>
    </row>
    <row r="1027" s="1" customFormat="1" ht="40.5" hidden="1" spans="1:20">
      <c r="A1027" s="20">
        <v>820</v>
      </c>
      <c r="B1027" s="20" t="s">
        <v>1918</v>
      </c>
      <c r="C1027" s="20" t="s">
        <v>29</v>
      </c>
      <c r="D1027" s="20">
        <v>3</v>
      </c>
      <c r="E1027" s="20" t="s">
        <v>1919</v>
      </c>
      <c r="F1027" s="29">
        <f t="shared" ref="F1027:F1040" si="95">G1027+H1027+I1027+J1027</f>
        <v>1060.76</v>
      </c>
      <c r="G1027" s="20">
        <v>0</v>
      </c>
      <c r="H1027" s="20">
        <v>528.89</v>
      </c>
      <c r="I1027" s="20">
        <v>277.54</v>
      </c>
      <c r="J1027" s="20">
        <v>254.33</v>
      </c>
      <c r="K1027" s="38">
        <v>0</v>
      </c>
      <c r="L1027" s="38">
        <v>0</v>
      </c>
      <c r="M1027" s="47" t="e">
        <f>#REF!+#REF!+#REF!+#REF!</f>
        <v>#REF!</v>
      </c>
      <c r="N1027" s="47"/>
      <c r="O1027" s="46"/>
      <c r="P1027" s="46"/>
      <c r="Q1027" s="46"/>
      <c r="R1027" s="46"/>
      <c r="S1027" s="46"/>
      <c r="T1027" s="46"/>
    </row>
    <row r="1028" s="1" customFormat="1" ht="40.5" hidden="1" spans="1:20">
      <c r="A1028" s="20"/>
      <c r="B1028" s="20"/>
      <c r="C1028" s="20"/>
      <c r="D1028" s="20"/>
      <c r="E1028" s="20" t="s">
        <v>1920</v>
      </c>
      <c r="F1028" s="30"/>
      <c r="G1028" s="20"/>
      <c r="H1028" s="20"/>
      <c r="I1028" s="20"/>
      <c r="J1028" s="20"/>
      <c r="K1028" s="38"/>
      <c r="L1028" s="38"/>
      <c r="M1028" s="48"/>
      <c r="N1028" s="48"/>
      <c r="O1028" s="46"/>
      <c r="P1028" s="46"/>
      <c r="Q1028" s="46"/>
      <c r="R1028" s="46"/>
      <c r="S1028" s="46"/>
      <c r="T1028" s="46"/>
    </row>
    <row r="1029" s="1" customFormat="1" ht="40.5" hidden="1" spans="1:20">
      <c r="A1029" s="20"/>
      <c r="B1029" s="20"/>
      <c r="C1029" s="20"/>
      <c r="D1029" s="20"/>
      <c r="E1029" s="20" t="s">
        <v>1921</v>
      </c>
      <c r="F1029" s="31"/>
      <c r="G1029" s="20"/>
      <c r="H1029" s="20"/>
      <c r="I1029" s="20"/>
      <c r="J1029" s="20"/>
      <c r="K1029" s="38"/>
      <c r="L1029" s="38"/>
      <c r="M1029" s="49"/>
      <c r="N1029" s="49"/>
      <c r="O1029" s="46"/>
      <c r="P1029" s="46"/>
      <c r="Q1029" s="46"/>
      <c r="R1029" s="46"/>
      <c r="S1029" s="46"/>
      <c r="T1029" s="46"/>
    </row>
    <row r="1030" s="1" customFormat="1" ht="35" hidden="1" customHeight="1" spans="1:20">
      <c r="A1030" s="20">
        <v>821</v>
      </c>
      <c r="B1030" s="20" t="s">
        <v>1922</v>
      </c>
      <c r="C1030" s="20" t="s">
        <v>29</v>
      </c>
      <c r="D1030" s="20">
        <v>1</v>
      </c>
      <c r="E1030" s="20" t="s">
        <v>1923</v>
      </c>
      <c r="F1030" s="27">
        <f t="shared" si="95"/>
        <v>416.62</v>
      </c>
      <c r="G1030" s="20">
        <v>0</v>
      </c>
      <c r="H1030" s="20">
        <v>13.76</v>
      </c>
      <c r="I1030" s="20">
        <v>105.7</v>
      </c>
      <c r="J1030" s="20">
        <v>297.16</v>
      </c>
      <c r="K1030" s="38">
        <v>0</v>
      </c>
      <c r="L1030" s="38">
        <v>0</v>
      </c>
      <c r="M1030" s="39" t="e">
        <f>#REF!+#REF!+#REF!+#REF!</f>
        <v>#REF!</v>
      </c>
      <c r="N1030" s="39"/>
      <c r="O1030" s="46"/>
      <c r="P1030" s="46"/>
      <c r="Q1030" s="46"/>
      <c r="R1030" s="46"/>
      <c r="S1030" s="46"/>
      <c r="T1030" s="46"/>
    </row>
    <row r="1031" s="1" customFormat="1" ht="40.5" hidden="1" spans="1:20">
      <c r="A1031" s="20">
        <v>822</v>
      </c>
      <c r="B1031" s="20" t="s">
        <v>1924</v>
      </c>
      <c r="C1031" s="20" t="s">
        <v>72</v>
      </c>
      <c r="D1031" s="20">
        <v>1</v>
      </c>
      <c r="E1031" s="20" t="s">
        <v>1925</v>
      </c>
      <c r="F1031" s="27">
        <f t="shared" si="95"/>
        <v>458.71</v>
      </c>
      <c r="G1031" s="20">
        <v>0</v>
      </c>
      <c r="H1031" s="20">
        <v>458.71</v>
      </c>
      <c r="I1031" s="20">
        <v>0</v>
      </c>
      <c r="J1031" s="20">
        <v>0</v>
      </c>
      <c r="K1031" s="38">
        <v>0</v>
      </c>
      <c r="L1031" s="38">
        <v>0</v>
      </c>
      <c r="M1031" s="39" t="e">
        <f>#REF!+#REF!+#REF!+#REF!</f>
        <v>#REF!</v>
      </c>
      <c r="N1031" s="39"/>
      <c r="O1031" s="46"/>
      <c r="P1031" s="46"/>
      <c r="Q1031" s="46"/>
      <c r="R1031" s="46"/>
      <c r="S1031" s="46"/>
      <c r="T1031" s="46"/>
    </row>
    <row r="1032" s="1" customFormat="1" ht="64" customHeight="1" spans="1:20">
      <c r="A1032" s="20">
        <v>823</v>
      </c>
      <c r="B1032" s="20" t="s">
        <v>1926</v>
      </c>
      <c r="C1032" s="20" t="s">
        <v>29</v>
      </c>
      <c r="D1032" s="20">
        <v>1</v>
      </c>
      <c r="E1032" s="20" t="s">
        <v>1927</v>
      </c>
      <c r="F1032" s="27">
        <v>59.47</v>
      </c>
      <c r="G1032" s="20">
        <v>0</v>
      </c>
      <c r="H1032" s="20">
        <v>0</v>
      </c>
      <c r="I1032" s="20">
        <v>59.47</v>
      </c>
      <c r="J1032" s="20">
        <v>0</v>
      </c>
      <c r="K1032" s="38">
        <v>0</v>
      </c>
      <c r="L1032" s="38">
        <v>0</v>
      </c>
      <c r="M1032" s="83">
        <v>0</v>
      </c>
      <c r="N1032" s="38" t="s">
        <v>1928</v>
      </c>
      <c r="O1032" s="46"/>
      <c r="P1032" s="46"/>
      <c r="Q1032" s="46"/>
      <c r="R1032" s="46"/>
      <c r="S1032" s="46"/>
      <c r="T1032" s="46"/>
    </row>
    <row r="1033" s="1" customFormat="1" ht="40.5" hidden="1" spans="1:20">
      <c r="A1033" s="20">
        <v>824</v>
      </c>
      <c r="B1033" s="20" t="s">
        <v>1929</v>
      </c>
      <c r="C1033" s="20" t="s">
        <v>29</v>
      </c>
      <c r="D1033" s="20">
        <v>1</v>
      </c>
      <c r="E1033" s="20" t="s">
        <v>1930</v>
      </c>
      <c r="F1033" s="27">
        <f t="shared" si="95"/>
        <v>1666.18</v>
      </c>
      <c r="G1033" s="20">
        <v>0</v>
      </c>
      <c r="H1033" s="20">
        <v>0</v>
      </c>
      <c r="I1033" s="20">
        <v>31.85</v>
      </c>
      <c r="J1033" s="20">
        <v>1634.33</v>
      </c>
      <c r="K1033" s="38">
        <v>0</v>
      </c>
      <c r="L1033" s="38">
        <v>0</v>
      </c>
      <c r="M1033" s="39" t="e">
        <f>#REF!+#REF!+#REF!+#REF!</f>
        <v>#REF!</v>
      </c>
      <c r="N1033" s="38" t="s">
        <v>1931</v>
      </c>
      <c r="O1033" s="46"/>
      <c r="P1033" s="46"/>
      <c r="Q1033" s="46"/>
      <c r="R1033" s="46"/>
      <c r="S1033" s="46"/>
      <c r="T1033" s="46"/>
    </row>
    <row r="1034" s="1" customFormat="1" ht="40.5" hidden="1" spans="1:20">
      <c r="A1034" s="20">
        <v>825</v>
      </c>
      <c r="B1034" s="20" t="s">
        <v>1932</v>
      </c>
      <c r="C1034" s="20" t="s">
        <v>72</v>
      </c>
      <c r="D1034" s="20">
        <v>1</v>
      </c>
      <c r="E1034" s="20" t="s">
        <v>1933</v>
      </c>
      <c r="F1034" s="27">
        <f t="shared" si="95"/>
        <v>910.94</v>
      </c>
      <c r="G1034" s="20">
        <v>0</v>
      </c>
      <c r="H1034" s="20">
        <v>71.98</v>
      </c>
      <c r="I1034" s="20">
        <v>115.96</v>
      </c>
      <c r="J1034" s="20">
        <v>723</v>
      </c>
      <c r="K1034" s="38">
        <v>0</v>
      </c>
      <c r="L1034" s="38">
        <v>0</v>
      </c>
      <c r="M1034" s="39" t="e">
        <f>#REF!+#REF!+#REF!+#REF!</f>
        <v>#REF!</v>
      </c>
      <c r="N1034" s="38" t="s">
        <v>1934</v>
      </c>
      <c r="O1034" s="46"/>
      <c r="P1034" s="46"/>
      <c r="Q1034" s="46"/>
      <c r="R1034" s="46"/>
      <c r="S1034" s="46"/>
      <c r="T1034" s="46"/>
    </row>
    <row r="1035" s="1" customFormat="1" ht="40.5" hidden="1" spans="1:20">
      <c r="A1035" s="20">
        <v>826</v>
      </c>
      <c r="B1035" s="20" t="s">
        <v>1935</v>
      </c>
      <c r="C1035" s="20" t="s">
        <v>29</v>
      </c>
      <c r="D1035" s="20">
        <v>1</v>
      </c>
      <c r="E1035" s="20" t="s">
        <v>1936</v>
      </c>
      <c r="F1035" s="27">
        <f t="shared" si="95"/>
        <v>373.6</v>
      </c>
      <c r="G1035" s="20">
        <v>0</v>
      </c>
      <c r="H1035" s="20">
        <v>0</v>
      </c>
      <c r="I1035" s="20">
        <v>0</v>
      </c>
      <c r="J1035" s="20">
        <v>373.6</v>
      </c>
      <c r="K1035" s="38">
        <v>0</v>
      </c>
      <c r="L1035" s="38">
        <v>0</v>
      </c>
      <c r="M1035" s="39" t="e">
        <f>#REF!+#REF!+#REF!+#REF!</f>
        <v>#REF!</v>
      </c>
      <c r="N1035" s="19"/>
      <c r="O1035" s="46"/>
      <c r="P1035" s="46"/>
      <c r="Q1035" s="46"/>
      <c r="R1035" s="46"/>
      <c r="S1035" s="46"/>
      <c r="T1035" s="46"/>
    </row>
    <row r="1036" s="1" customFormat="1" ht="40.5" hidden="1" spans="1:20">
      <c r="A1036" s="20">
        <v>827</v>
      </c>
      <c r="B1036" s="20" t="s">
        <v>1937</v>
      </c>
      <c r="C1036" s="20" t="s">
        <v>29</v>
      </c>
      <c r="D1036" s="20">
        <v>1</v>
      </c>
      <c r="E1036" s="20" t="s">
        <v>1938</v>
      </c>
      <c r="F1036" s="27">
        <f t="shared" si="95"/>
        <v>110.24</v>
      </c>
      <c r="G1036" s="20">
        <v>0</v>
      </c>
      <c r="H1036" s="20">
        <v>0</v>
      </c>
      <c r="I1036" s="20">
        <v>110.24</v>
      </c>
      <c r="J1036" s="20">
        <v>0</v>
      </c>
      <c r="K1036" s="38">
        <v>0</v>
      </c>
      <c r="L1036" s="38">
        <v>0</v>
      </c>
      <c r="M1036" s="39" t="e">
        <f>#REF!+#REF!+#REF!+#REF!</f>
        <v>#REF!</v>
      </c>
      <c r="N1036" s="39"/>
      <c r="O1036" s="46"/>
      <c r="P1036" s="46"/>
      <c r="Q1036" s="46"/>
      <c r="R1036" s="46"/>
      <c r="S1036" s="46"/>
      <c r="T1036" s="46"/>
    </row>
    <row r="1037" s="1" customFormat="1" ht="40.5" hidden="1" spans="1:20">
      <c r="A1037" s="20">
        <v>828</v>
      </c>
      <c r="B1037" s="20" t="s">
        <v>1939</v>
      </c>
      <c r="C1037" s="20" t="s">
        <v>29</v>
      </c>
      <c r="D1037" s="20">
        <v>1</v>
      </c>
      <c r="E1037" s="20" t="s">
        <v>1940</v>
      </c>
      <c r="F1037" s="27">
        <f t="shared" si="95"/>
        <v>128.28</v>
      </c>
      <c r="G1037" s="20">
        <v>0</v>
      </c>
      <c r="H1037" s="20">
        <v>0</v>
      </c>
      <c r="I1037" s="20">
        <v>128.28</v>
      </c>
      <c r="J1037" s="20">
        <v>0</v>
      </c>
      <c r="K1037" s="38">
        <v>0</v>
      </c>
      <c r="L1037" s="38">
        <v>0</v>
      </c>
      <c r="M1037" s="39" t="e">
        <f>#REF!+#REF!+#REF!+#REF!</f>
        <v>#REF!</v>
      </c>
      <c r="N1037" s="39"/>
      <c r="O1037" s="46"/>
      <c r="P1037" s="46"/>
      <c r="Q1037" s="46"/>
      <c r="R1037" s="46"/>
      <c r="S1037" s="46"/>
      <c r="T1037" s="46"/>
    </row>
    <row r="1038" s="1" customFormat="1" ht="40.5" hidden="1" spans="1:20">
      <c r="A1038" s="20">
        <v>829</v>
      </c>
      <c r="B1038" s="20" t="s">
        <v>1941</v>
      </c>
      <c r="C1038" s="20" t="s">
        <v>29</v>
      </c>
      <c r="D1038" s="20">
        <v>1</v>
      </c>
      <c r="E1038" s="20" t="s">
        <v>1942</v>
      </c>
      <c r="F1038" s="27">
        <f t="shared" si="95"/>
        <v>1126.88</v>
      </c>
      <c r="G1038" s="20">
        <v>0</v>
      </c>
      <c r="H1038" s="20">
        <v>1126.88</v>
      </c>
      <c r="I1038" s="20">
        <v>0</v>
      </c>
      <c r="J1038" s="20">
        <v>0</v>
      </c>
      <c r="K1038" s="38">
        <v>0</v>
      </c>
      <c r="L1038" s="38">
        <v>0</v>
      </c>
      <c r="M1038" s="39" t="e">
        <f>#REF!+#REF!+#REF!+#REF!</f>
        <v>#REF!</v>
      </c>
      <c r="N1038" s="39"/>
      <c r="O1038" s="46"/>
      <c r="P1038" s="46"/>
      <c r="Q1038" s="46"/>
      <c r="R1038" s="46"/>
      <c r="S1038" s="46"/>
      <c r="T1038" s="46"/>
    </row>
    <row r="1039" s="1" customFormat="1" ht="54" hidden="1" customHeight="1" spans="1:20">
      <c r="A1039" s="20">
        <v>830</v>
      </c>
      <c r="B1039" s="20" t="s">
        <v>1943</v>
      </c>
      <c r="C1039" s="20" t="s">
        <v>29</v>
      </c>
      <c r="D1039" s="20">
        <v>1</v>
      </c>
      <c r="E1039" s="20" t="s">
        <v>1944</v>
      </c>
      <c r="F1039" s="27">
        <f t="shared" si="95"/>
        <v>2576.89</v>
      </c>
      <c r="G1039" s="20">
        <v>0</v>
      </c>
      <c r="H1039" s="20">
        <v>527.04</v>
      </c>
      <c r="I1039" s="20">
        <v>2049.85</v>
      </c>
      <c r="J1039" s="20">
        <v>0</v>
      </c>
      <c r="K1039" s="38">
        <v>0</v>
      </c>
      <c r="L1039" s="38">
        <v>0</v>
      </c>
      <c r="M1039" s="39" t="e">
        <f>#REF!+#REF!+#REF!+#REF!</f>
        <v>#REF!</v>
      </c>
      <c r="N1039" s="38" t="s">
        <v>1945</v>
      </c>
      <c r="O1039" s="46"/>
      <c r="P1039" s="46"/>
      <c r="Q1039" s="46"/>
      <c r="R1039" s="46"/>
      <c r="S1039" s="46"/>
      <c r="T1039" s="46"/>
    </row>
    <row r="1040" s="1" customFormat="1" ht="27" hidden="1" spans="1:20">
      <c r="A1040" s="20">
        <v>831</v>
      </c>
      <c r="B1040" s="20" t="s">
        <v>1946</v>
      </c>
      <c r="C1040" s="20" t="s">
        <v>29</v>
      </c>
      <c r="D1040" s="20">
        <v>2</v>
      </c>
      <c r="E1040" s="20" t="s">
        <v>1947</v>
      </c>
      <c r="F1040" s="29">
        <f t="shared" si="95"/>
        <v>211.48</v>
      </c>
      <c r="G1040" s="20">
        <v>0</v>
      </c>
      <c r="H1040" s="20">
        <v>0</v>
      </c>
      <c r="I1040" s="20">
        <v>211.48</v>
      </c>
      <c r="J1040" s="20">
        <v>0</v>
      </c>
      <c r="K1040" s="38">
        <v>0</v>
      </c>
      <c r="L1040" s="38">
        <v>0</v>
      </c>
      <c r="M1040" s="47" t="e">
        <f>#REF!+#REF!+#REF!+#REF!</f>
        <v>#REF!</v>
      </c>
      <c r="N1040" s="47"/>
      <c r="O1040" s="46"/>
      <c r="P1040" s="46"/>
      <c r="Q1040" s="46"/>
      <c r="R1040" s="46"/>
      <c r="S1040" s="46"/>
      <c r="T1040" s="46"/>
    </row>
    <row r="1041" s="1" customFormat="1" ht="27" hidden="1" spans="1:20">
      <c r="A1041" s="20"/>
      <c r="B1041" s="20"/>
      <c r="C1041" s="20"/>
      <c r="D1041" s="20"/>
      <c r="E1041" s="20" t="s">
        <v>1948</v>
      </c>
      <c r="F1041" s="31"/>
      <c r="G1041" s="20"/>
      <c r="H1041" s="20"/>
      <c r="I1041" s="20"/>
      <c r="J1041" s="20"/>
      <c r="K1041" s="38"/>
      <c r="L1041" s="38"/>
      <c r="M1041" s="49"/>
      <c r="N1041" s="49"/>
      <c r="O1041" s="46"/>
      <c r="P1041" s="46"/>
      <c r="Q1041" s="46"/>
      <c r="R1041" s="46"/>
      <c r="S1041" s="46"/>
      <c r="T1041" s="46"/>
    </row>
    <row r="1042" s="1" customFormat="1" ht="69" hidden="1" customHeight="1" spans="1:20">
      <c r="A1042" s="20">
        <v>832</v>
      </c>
      <c r="B1042" s="20" t="s">
        <v>1949</v>
      </c>
      <c r="C1042" s="20" t="s">
        <v>29</v>
      </c>
      <c r="D1042" s="20">
        <v>1</v>
      </c>
      <c r="E1042" s="20" t="s">
        <v>1950</v>
      </c>
      <c r="F1042" s="27">
        <f t="shared" ref="F1042:F1045" si="96">G1042+H1042+I1042+J1042</f>
        <v>810.13</v>
      </c>
      <c r="G1042" s="20">
        <v>0</v>
      </c>
      <c r="H1042" s="20">
        <v>238.43</v>
      </c>
      <c r="I1042" s="20">
        <v>571.7</v>
      </c>
      <c r="J1042" s="20">
        <v>0</v>
      </c>
      <c r="K1042" s="38">
        <v>0</v>
      </c>
      <c r="L1042" s="38">
        <v>0</v>
      </c>
      <c r="M1042" s="39" t="e">
        <f>#REF!+#REF!+#REF!+#REF!</f>
        <v>#REF!</v>
      </c>
      <c r="N1042" s="38" t="s">
        <v>1951</v>
      </c>
      <c r="O1042" s="46"/>
      <c r="P1042" s="46"/>
      <c r="Q1042" s="46"/>
      <c r="R1042" s="46"/>
      <c r="S1042" s="46"/>
      <c r="T1042" s="46"/>
    </row>
    <row r="1043" s="1" customFormat="1" ht="27" hidden="1" spans="1:20">
      <c r="A1043" s="20">
        <v>833</v>
      </c>
      <c r="B1043" s="20" t="s">
        <v>1952</v>
      </c>
      <c r="C1043" s="20" t="s">
        <v>29</v>
      </c>
      <c r="D1043" s="20">
        <v>2</v>
      </c>
      <c r="E1043" s="20" t="s">
        <v>1953</v>
      </c>
      <c r="F1043" s="29">
        <f t="shared" si="96"/>
        <v>327.8</v>
      </c>
      <c r="G1043" s="20">
        <v>0</v>
      </c>
      <c r="H1043" s="20">
        <v>0</v>
      </c>
      <c r="I1043" s="20">
        <v>0</v>
      </c>
      <c r="J1043" s="20">
        <v>327.8</v>
      </c>
      <c r="K1043" s="38">
        <v>0</v>
      </c>
      <c r="L1043" s="38">
        <v>0</v>
      </c>
      <c r="M1043" s="47" t="e">
        <f>#REF!+#REF!+#REF!+#REF!</f>
        <v>#REF!</v>
      </c>
      <c r="N1043" s="50" t="s">
        <v>1954</v>
      </c>
      <c r="O1043" s="46"/>
      <c r="P1043" s="46"/>
      <c r="Q1043" s="46"/>
      <c r="R1043" s="46"/>
      <c r="S1043" s="46"/>
      <c r="T1043" s="46"/>
    </row>
    <row r="1044" s="1" customFormat="1" ht="40.5" hidden="1" spans="1:20">
      <c r="A1044" s="20"/>
      <c r="B1044" s="20"/>
      <c r="C1044" s="20"/>
      <c r="D1044" s="20"/>
      <c r="E1044" s="20" t="s">
        <v>1955</v>
      </c>
      <c r="F1044" s="31"/>
      <c r="G1044" s="20"/>
      <c r="H1044" s="20"/>
      <c r="I1044" s="20"/>
      <c r="J1044" s="20"/>
      <c r="K1044" s="38"/>
      <c r="L1044" s="38"/>
      <c r="M1044" s="49"/>
      <c r="N1044" s="70"/>
      <c r="O1044" s="46"/>
      <c r="P1044" s="46"/>
      <c r="Q1044" s="46"/>
      <c r="R1044" s="46"/>
      <c r="S1044" s="46"/>
      <c r="T1044" s="46"/>
    </row>
    <row r="1045" s="1" customFormat="1" ht="27" hidden="1" spans="1:20">
      <c r="A1045" s="20">
        <v>834</v>
      </c>
      <c r="B1045" s="20" t="s">
        <v>1956</v>
      </c>
      <c r="C1045" s="20" t="s">
        <v>29</v>
      </c>
      <c r="D1045" s="20">
        <v>2</v>
      </c>
      <c r="E1045" s="20" t="s">
        <v>1957</v>
      </c>
      <c r="F1045" s="29">
        <f t="shared" si="96"/>
        <v>3283.23</v>
      </c>
      <c r="G1045" s="20">
        <v>0</v>
      </c>
      <c r="H1045" s="20">
        <v>0</v>
      </c>
      <c r="I1045" s="20">
        <f>1257.65-1.22</f>
        <v>1256.43</v>
      </c>
      <c r="J1045" s="20">
        <v>2026.8</v>
      </c>
      <c r="K1045" s="38">
        <v>0</v>
      </c>
      <c r="L1045" s="38">
        <v>0</v>
      </c>
      <c r="M1045" s="47" t="e">
        <f>#REF!+#REF!+#REF!+#REF!</f>
        <v>#REF!</v>
      </c>
      <c r="N1045" s="50" t="s">
        <v>1958</v>
      </c>
      <c r="O1045" s="46"/>
      <c r="P1045" s="46"/>
      <c r="Q1045" s="46"/>
      <c r="R1045" s="46"/>
      <c r="S1045" s="46"/>
      <c r="T1045" s="46"/>
    </row>
    <row r="1046" s="1" customFormat="1" ht="27" hidden="1" spans="1:20">
      <c r="A1046" s="20"/>
      <c r="B1046" s="20"/>
      <c r="C1046" s="20"/>
      <c r="D1046" s="20"/>
      <c r="E1046" s="20" t="s">
        <v>1959</v>
      </c>
      <c r="F1046" s="31"/>
      <c r="G1046" s="20"/>
      <c r="H1046" s="20"/>
      <c r="I1046" s="20"/>
      <c r="J1046" s="20"/>
      <c r="K1046" s="38"/>
      <c r="L1046" s="38"/>
      <c r="M1046" s="49"/>
      <c r="N1046" s="49"/>
      <c r="O1046" s="46"/>
      <c r="P1046" s="46"/>
      <c r="Q1046" s="46"/>
      <c r="R1046" s="46"/>
      <c r="S1046" s="46"/>
      <c r="T1046" s="46"/>
    </row>
    <row r="1047" s="1" customFormat="1" ht="35" hidden="1" customHeight="1" spans="1:20">
      <c r="A1047" s="20">
        <v>835</v>
      </c>
      <c r="B1047" s="20" t="s">
        <v>1960</v>
      </c>
      <c r="C1047" s="20" t="s">
        <v>29</v>
      </c>
      <c r="D1047" s="20">
        <v>1</v>
      </c>
      <c r="E1047" s="20" t="s">
        <v>1961</v>
      </c>
      <c r="F1047" s="27">
        <f t="shared" ref="F1047:F1055" si="97">G1047+H1047+I1047+J1047</f>
        <v>452.95</v>
      </c>
      <c r="G1047" s="20">
        <v>0</v>
      </c>
      <c r="H1047" s="20">
        <v>0</v>
      </c>
      <c r="I1047" s="20">
        <v>452.95</v>
      </c>
      <c r="J1047" s="20">
        <v>0</v>
      </c>
      <c r="K1047" s="38">
        <v>0</v>
      </c>
      <c r="L1047" s="38">
        <v>0</v>
      </c>
      <c r="M1047" s="39" t="e">
        <f>#REF!+#REF!+#REF!+#REF!</f>
        <v>#REF!</v>
      </c>
      <c r="N1047" s="38"/>
      <c r="O1047" s="46"/>
      <c r="P1047" s="46"/>
      <c r="Q1047" s="46"/>
      <c r="R1047" s="46"/>
      <c r="S1047" s="46"/>
      <c r="T1047" s="46"/>
    </row>
    <row r="1048" s="1" customFormat="1" ht="83" hidden="1" customHeight="1" spans="1:20">
      <c r="A1048" s="20">
        <v>836</v>
      </c>
      <c r="B1048" s="20" t="s">
        <v>1962</v>
      </c>
      <c r="C1048" s="20" t="s">
        <v>29</v>
      </c>
      <c r="D1048" s="20">
        <v>3</v>
      </c>
      <c r="E1048" s="20" t="s">
        <v>1963</v>
      </c>
      <c r="F1048" s="29">
        <f t="shared" si="97"/>
        <v>904.63</v>
      </c>
      <c r="G1048" s="20">
        <v>0</v>
      </c>
      <c r="H1048" s="20">
        <v>13.23</v>
      </c>
      <c r="I1048" s="20">
        <f>451.26+2.2+4.71-7.08</f>
        <v>451.09</v>
      </c>
      <c r="J1048" s="20">
        <f>571.11-123.89-2.2-4.71</f>
        <v>440.31</v>
      </c>
      <c r="K1048" s="38">
        <v>0</v>
      </c>
      <c r="L1048" s="38">
        <v>0</v>
      </c>
      <c r="M1048" s="47" t="e">
        <f>#REF!+#REF!+#REF!+#REF!</f>
        <v>#REF!</v>
      </c>
      <c r="N1048" s="50" t="s">
        <v>1964</v>
      </c>
      <c r="O1048" s="46"/>
      <c r="P1048" s="46"/>
      <c r="Q1048" s="46"/>
      <c r="R1048" s="46"/>
      <c r="S1048" s="46"/>
      <c r="T1048" s="46"/>
    </row>
    <row r="1049" s="1" customFormat="1" ht="83" hidden="1" customHeight="1" spans="1:20">
      <c r="A1049" s="20"/>
      <c r="B1049" s="20"/>
      <c r="C1049" s="20"/>
      <c r="D1049" s="20"/>
      <c r="E1049" s="20" t="s">
        <v>1965</v>
      </c>
      <c r="F1049" s="30"/>
      <c r="G1049" s="20"/>
      <c r="H1049" s="20"/>
      <c r="I1049" s="20"/>
      <c r="J1049" s="20"/>
      <c r="K1049" s="38"/>
      <c r="L1049" s="38"/>
      <c r="M1049" s="48"/>
      <c r="N1049" s="48"/>
      <c r="O1049" s="46"/>
      <c r="P1049" s="46"/>
      <c r="Q1049" s="46"/>
      <c r="R1049" s="46"/>
      <c r="S1049" s="46"/>
      <c r="T1049" s="46"/>
    </row>
    <row r="1050" s="1" customFormat="1" ht="83" hidden="1" customHeight="1" spans="1:20">
      <c r="A1050" s="20"/>
      <c r="B1050" s="20"/>
      <c r="C1050" s="20"/>
      <c r="D1050" s="20"/>
      <c r="E1050" s="20" t="s">
        <v>1966</v>
      </c>
      <c r="F1050" s="31"/>
      <c r="G1050" s="20"/>
      <c r="H1050" s="20"/>
      <c r="I1050" s="20"/>
      <c r="J1050" s="20"/>
      <c r="K1050" s="38"/>
      <c r="L1050" s="38"/>
      <c r="M1050" s="49"/>
      <c r="N1050" s="49"/>
      <c r="O1050" s="46"/>
      <c r="P1050" s="46"/>
      <c r="Q1050" s="46"/>
      <c r="R1050" s="46"/>
      <c r="S1050" s="46"/>
      <c r="T1050" s="46"/>
    </row>
    <row r="1051" s="1" customFormat="1" ht="37" hidden="1" customHeight="1" spans="1:20">
      <c r="A1051" s="20">
        <v>837</v>
      </c>
      <c r="B1051" s="20" t="s">
        <v>1967</v>
      </c>
      <c r="C1051" s="20" t="s">
        <v>29</v>
      </c>
      <c r="D1051" s="20">
        <v>1</v>
      </c>
      <c r="E1051" s="20" t="s">
        <v>1968</v>
      </c>
      <c r="F1051" s="27">
        <f t="shared" si="97"/>
        <v>484.47</v>
      </c>
      <c r="G1051" s="20">
        <v>0</v>
      </c>
      <c r="H1051" s="20">
        <v>83.43</v>
      </c>
      <c r="I1051" s="20">
        <v>401.04</v>
      </c>
      <c r="J1051" s="20">
        <v>0</v>
      </c>
      <c r="K1051" s="38">
        <v>0</v>
      </c>
      <c r="L1051" s="38">
        <v>0</v>
      </c>
      <c r="M1051" s="39" t="e">
        <f>#REF!+#REF!+#REF!+#REF!</f>
        <v>#REF!</v>
      </c>
      <c r="N1051" s="38" t="s">
        <v>1969</v>
      </c>
      <c r="O1051" s="46"/>
      <c r="P1051" s="46"/>
      <c r="Q1051" s="46"/>
      <c r="R1051" s="46"/>
      <c r="S1051" s="46"/>
      <c r="T1051" s="46"/>
    </row>
    <row r="1052" s="1" customFormat="1" ht="34" hidden="1" customHeight="1" spans="1:20">
      <c r="A1052" s="20">
        <v>838</v>
      </c>
      <c r="B1052" s="20" t="s">
        <v>1970</v>
      </c>
      <c r="C1052" s="20" t="s">
        <v>29</v>
      </c>
      <c r="D1052" s="20">
        <v>1</v>
      </c>
      <c r="E1052" s="20" t="s">
        <v>1971</v>
      </c>
      <c r="F1052" s="27">
        <f t="shared" si="97"/>
        <v>1782.81</v>
      </c>
      <c r="G1052" s="20">
        <v>0</v>
      </c>
      <c r="H1052" s="20">
        <v>1658.96</v>
      </c>
      <c r="I1052" s="20">
        <v>27.07</v>
      </c>
      <c r="J1052" s="20">
        <v>96.78</v>
      </c>
      <c r="K1052" s="38">
        <v>0</v>
      </c>
      <c r="L1052" s="38">
        <v>0</v>
      </c>
      <c r="M1052" s="39" t="e">
        <f>#REF!+#REF!+#REF!+#REF!</f>
        <v>#REF!</v>
      </c>
      <c r="N1052" s="39"/>
      <c r="O1052" s="46"/>
      <c r="P1052" s="46"/>
      <c r="Q1052" s="46"/>
      <c r="R1052" s="46"/>
      <c r="S1052" s="46"/>
      <c r="T1052" s="46"/>
    </row>
    <row r="1053" s="1" customFormat="1" ht="40.5" hidden="1" spans="1:20">
      <c r="A1053" s="20">
        <v>839</v>
      </c>
      <c r="B1053" s="20" t="s">
        <v>1972</v>
      </c>
      <c r="C1053" s="20" t="s">
        <v>72</v>
      </c>
      <c r="D1053" s="20">
        <v>1</v>
      </c>
      <c r="E1053" s="20" t="s">
        <v>1973</v>
      </c>
      <c r="F1053" s="27">
        <f t="shared" si="97"/>
        <v>2806.32</v>
      </c>
      <c r="G1053" s="20">
        <v>0</v>
      </c>
      <c r="H1053" s="20">
        <v>2734.82</v>
      </c>
      <c r="I1053" s="20">
        <v>0</v>
      </c>
      <c r="J1053" s="20">
        <v>71.5</v>
      </c>
      <c r="K1053" s="38">
        <v>0</v>
      </c>
      <c r="L1053" s="38">
        <v>0</v>
      </c>
      <c r="M1053" s="39" t="e">
        <f>#REF!+#REF!+#REF!+#REF!</f>
        <v>#REF!</v>
      </c>
      <c r="N1053" s="39"/>
      <c r="O1053" s="46"/>
      <c r="P1053" s="46"/>
      <c r="Q1053" s="46"/>
      <c r="R1053" s="46"/>
      <c r="S1053" s="46"/>
      <c r="T1053" s="46"/>
    </row>
    <row r="1054" s="1" customFormat="1" ht="40.5" hidden="1" spans="1:20">
      <c r="A1054" s="20">
        <v>840</v>
      </c>
      <c r="B1054" s="20" t="s">
        <v>1974</v>
      </c>
      <c r="C1054" s="20" t="s">
        <v>29</v>
      </c>
      <c r="D1054" s="20">
        <v>1</v>
      </c>
      <c r="E1054" s="20" t="s">
        <v>1975</v>
      </c>
      <c r="F1054" s="27">
        <f t="shared" si="97"/>
        <v>263.23</v>
      </c>
      <c r="G1054" s="20">
        <v>0</v>
      </c>
      <c r="H1054" s="20">
        <v>0</v>
      </c>
      <c r="I1054" s="20">
        <v>263.23</v>
      </c>
      <c r="J1054" s="20">
        <v>0</v>
      </c>
      <c r="K1054" s="38">
        <v>0</v>
      </c>
      <c r="L1054" s="38">
        <v>0</v>
      </c>
      <c r="M1054" s="39" t="e">
        <f>#REF!+#REF!+#REF!+#REF!</f>
        <v>#REF!</v>
      </c>
      <c r="N1054" s="38" t="s">
        <v>1976</v>
      </c>
      <c r="O1054" s="46"/>
      <c r="P1054" s="46"/>
      <c r="Q1054" s="46"/>
      <c r="R1054" s="46"/>
      <c r="S1054" s="46"/>
      <c r="T1054" s="46"/>
    </row>
    <row r="1055" s="1" customFormat="1" ht="67.5" hidden="1" spans="1:20">
      <c r="A1055" s="20">
        <v>841</v>
      </c>
      <c r="B1055" s="20" t="s">
        <v>1977</v>
      </c>
      <c r="C1055" s="20" t="s">
        <v>29</v>
      </c>
      <c r="D1055" s="20">
        <v>3</v>
      </c>
      <c r="E1055" s="20" t="s">
        <v>1978</v>
      </c>
      <c r="F1055" s="29">
        <f t="shared" si="97"/>
        <v>5441.14</v>
      </c>
      <c r="G1055" s="20">
        <v>0</v>
      </c>
      <c r="H1055" s="20">
        <v>1244.29</v>
      </c>
      <c r="I1055" s="20">
        <v>0</v>
      </c>
      <c r="J1055" s="20">
        <v>4196.85</v>
      </c>
      <c r="K1055" s="38">
        <v>0</v>
      </c>
      <c r="L1055" s="38">
        <v>0</v>
      </c>
      <c r="M1055" s="47" t="e">
        <f>#REF!+#REF!+#REF!+#REF!</f>
        <v>#REF!</v>
      </c>
      <c r="N1055" s="47"/>
      <c r="O1055" s="46"/>
      <c r="P1055" s="46"/>
      <c r="Q1055" s="46"/>
      <c r="R1055" s="46"/>
      <c r="S1055" s="46"/>
      <c r="T1055" s="46"/>
    </row>
    <row r="1056" s="1" customFormat="1" ht="54" hidden="1" spans="1:20">
      <c r="A1056" s="20"/>
      <c r="B1056" s="20"/>
      <c r="C1056" s="20"/>
      <c r="D1056" s="20"/>
      <c r="E1056" s="20" t="s">
        <v>1979</v>
      </c>
      <c r="F1056" s="30"/>
      <c r="G1056" s="20"/>
      <c r="H1056" s="20"/>
      <c r="I1056" s="20"/>
      <c r="J1056" s="20"/>
      <c r="K1056" s="38"/>
      <c r="L1056" s="38"/>
      <c r="M1056" s="48"/>
      <c r="N1056" s="48"/>
      <c r="O1056" s="46"/>
      <c r="P1056" s="46"/>
      <c r="Q1056" s="46"/>
      <c r="R1056" s="46"/>
      <c r="S1056" s="46"/>
      <c r="T1056" s="46"/>
    </row>
    <row r="1057" s="1" customFormat="1" ht="40.5" hidden="1" spans="1:20">
      <c r="A1057" s="20"/>
      <c r="B1057" s="20"/>
      <c r="C1057" s="20"/>
      <c r="D1057" s="20"/>
      <c r="E1057" s="20" t="s">
        <v>1980</v>
      </c>
      <c r="F1057" s="31"/>
      <c r="G1057" s="20"/>
      <c r="H1057" s="20"/>
      <c r="I1057" s="20"/>
      <c r="J1057" s="20"/>
      <c r="K1057" s="38"/>
      <c r="L1057" s="38"/>
      <c r="M1057" s="49"/>
      <c r="N1057" s="49"/>
      <c r="O1057" s="46"/>
      <c r="P1057" s="46"/>
      <c r="Q1057" s="46"/>
      <c r="R1057" s="46"/>
      <c r="S1057" s="46"/>
      <c r="T1057" s="46"/>
    </row>
    <row r="1058" s="1" customFormat="1" ht="36" hidden="1" customHeight="1" spans="1:20">
      <c r="A1058" s="20">
        <v>842</v>
      </c>
      <c r="B1058" s="20" t="s">
        <v>1981</v>
      </c>
      <c r="C1058" s="20" t="s">
        <v>29</v>
      </c>
      <c r="D1058" s="20">
        <v>1</v>
      </c>
      <c r="E1058" s="20" t="s">
        <v>1982</v>
      </c>
      <c r="F1058" s="27">
        <f t="shared" ref="F1058:F1068" si="98">G1058+H1058+I1058+J1058</f>
        <v>291.25</v>
      </c>
      <c r="G1058" s="20">
        <v>0</v>
      </c>
      <c r="H1058" s="20">
        <v>0</v>
      </c>
      <c r="I1058" s="20">
        <v>0</v>
      </c>
      <c r="J1058" s="20">
        <v>291.25</v>
      </c>
      <c r="K1058" s="38">
        <v>0</v>
      </c>
      <c r="L1058" s="38">
        <v>0</v>
      </c>
      <c r="M1058" s="39" t="e">
        <f>#REF!+#REF!+#REF!+#REF!</f>
        <v>#REF!</v>
      </c>
      <c r="N1058" s="38" t="s">
        <v>1983</v>
      </c>
      <c r="O1058" s="46"/>
      <c r="P1058" s="46"/>
      <c r="Q1058" s="46"/>
      <c r="R1058" s="46"/>
      <c r="S1058" s="46"/>
      <c r="T1058" s="46"/>
    </row>
    <row r="1059" s="1" customFormat="1" ht="36" hidden="1" customHeight="1" spans="1:20">
      <c r="A1059" s="20">
        <v>843</v>
      </c>
      <c r="B1059" s="20" t="s">
        <v>1984</v>
      </c>
      <c r="C1059" s="20" t="s">
        <v>29</v>
      </c>
      <c r="D1059" s="20">
        <v>1</v>
      </c>
      <c r="E1059" s="20" t="s">
        <v>1985</v>
      </c>
      <c r="F1059" s="27">
        <f t="shared" si="98"/>
        <v>390.24</v>
      </c>
      <c r="G1059" s="20">
        <v>0</v>
      </c>
      <c r="H1059" s="20">
        <f>399.13-20.91</f>
        <v>378.22</v>
      </c>
      <c r="I1059" s="20">
        <v>12.02</v>
      </c>
      <c r="J1059" s="20">
        <v>0</v>
      </c>
      <c r="K1059" s="38">
        <v>0</v>
      </c>
      <c r="L1059" s="38">
        <v>0</v>
      </c>
      <c r="M1059" s="39" t="e">
        <f>#REF!+#REF!+#REF!+#REF!</f>
        <v>#REF!</v>
      </c>
      <c r="N1059" s="39"/>
      <c r="O1059" s="46"/>
      <c r="P1059" s="46"/>
      <c r="Q1059" s="46"/>
      <c r="R1059" s="46"/>
      <c r="S1059" s="46"/>
      <c r="T1059" s="46"/>
    </row>
    <row r="1060" s="1" customFormat="1" ht="36" hidden="1" customHeight="1" spans="1:20">
      <c r="A1060" s="20">
        <v>844</v>
      </c>
      <c r="B1060" s="20" t="s">
        <v>1986</v>
      </c>
      <c r="C1060" s="20" t="s">
        <v>29</v>
      </c>
      <c r="D1060" s="20">
        <v>1</v>
      </c>
      <c r="E1060" s="20" t="s">
        <v>1987</v>
      </c>
      <c r="F1060" s="27">
        <f t="shared" si="98"/>
        <v>370.48</v>
      </c>
      <c r="G1060" s="20">
        <v>0</v>
      </c>
      <c r="H1060" s="20">
        <v>0</v>
      </c>
      <c r="I1060" s="20">
        <v>31.56</v>
      </c>
      <c r="J1060" s="20">
        <v>338.92</v>
      </c>
      <c r="K1060" s="38">
        <v>0</v>
      </c>
      <c r="L1060" s="38">
        <v>0</v>
      </c>
      <c r="M1060" s="39" t="e">
        <f>#REF!+#REF!+#REF!+#REF!</f>
        <v>#REF!</v>
      </c>
      <c r="N1060" s="39"/>
      <c r="O1060" s="46"/>
      <c r="P1060" s="46"/>
      <c r="Q1060" s="46"/>
      <c r="R1060" s="46"/>
      <c r="S1060" s="46"/>
      <c r="T1060" s="46"/>
    </row>
    <row r="1061" s="1" customFormat="1" ht="36" hidden="1" customHeight="1" spans="1:20">
      <c r="A1061" s="20">
        <v>845</v>
      </c>
      <c r="B1061" s="20" t="s">
        <v>1988</v>
      </c>
      <c r="C1061" s="20" t="s">
        <v>29</v>
      </c>
      <c r="D1061" s="20">
        <v>1</v>
      </c>
      <c r="E1061" s="20" t="s">
        <v>1989</v>
      </c>
      <c r="F1061" s="27">
        <f t="shared" si="98"/>
        <v>100.69</v>
      </c>
      <c r="G1061" s="20">
        <v>0</v>
      </c>
      <c r="H1061" s="20">
        <v>73.36</v>
      </c>
      <c r="I1061" s="20">
        <v>27.33</v>
      </c>
      <c r="J1061" s="20">
        <v>0</v>
      </c>
      <c r="K1061" s="38">
        <v>0</v>
      </c>
      <c r="L1061" s="38">
        <v>0</v>
      </c>
      <c r="M1061" s="39" t="e">
        <f>#REF!+#REF!+#REF!+#REF!</f>
        <v>#REF!</v>
      </c>
      <c r="N1061" s="39"/>
      <c r="O1061" s="46"/>
      <c r="P1061" s="46"/>
      <c r="Q1061" s="46"/>
      <c r="R1061" s="46"/>
      <c r="S1061" s="46"/>
      <c r="T1061" s="46"/>
    </row>
    <row r="1062" s="1" customFormat="1" ht="36" hidden="1" customHeight="1" spans="1:20">
      <c r="A1062" s="20">
        <v>846</v>
      </c>
      <c r="B1062" s="20" t="s">
        <v>1990</v>
      </c>
      <c r="C1062" s="20" t="s">
        <v>72</v>
      </c>
      <c r="D1062" s="20">
        <v>1</v>
      </c>
      <c r="E1062" s="20" t="s">
        <v>1991</v>
      </c>
      <c r="F1062" s="27">
        <f t="shared" si="98"/>
        <v>1190.5</v>
      </c>
      <c r="G1062" s="20">
        <v>0</v>
      </c>
      <c r="H1062" s="20">
        <v>1151.44</v>
      </c>
      <c r="I1062" s="20">
        <v>39.06</v>
      </c>
      <c r="J1062" s="20">
        <v>0</v>
      </c>
      <c r="K1062" s="38">
        <v>0</v>
      </c>
      <c r="L1062" s="38">
        <v>0</v>
      </c>
      <c r="M1062" s="39" t="e">
        <f>#REF!+#REF!+#REF!+#REF!</f>
        <v>#REF!</v>
      </c>
      <c r="N1062" s="39"/>
      <c r="O1062" s="46"/>
      <c r="P1062" s="46"/>
      <c r="Q1062" s="46"/>
      <c r="R1062" s="46"/>
      <c r="S1062" s="46"/>
      <c r="T1062" s="46"/>
    </row>
    <row r="1063" s="1" customFormat="1" ht="36" hidden="1" customHeight="1" spans="1:20">
      <c r="A1063" s="20">
        <v>847</v>
      </c>
      <c r="B1063" s="20" t="s">
        <v>1992</v>
      </c>
      <c r="C1063" s="20" t="s">
        <v>29</v>
      </c>
      <c r="D1063" s="20">
        <v>1</v>
      </c>
      <c r="E1063" s="20" t="s">
        <v>1993</v>
      </c>
      <c r="F1063" s="27">
        <f t="shared" si="98"/>
        <v>292.47</v>
      </c>
      <c r="G1063" s="20">
        <v>0</v>
      </c>
      <c r="H1063" s="20">
        <v>0</v>
      </c>
      <c r="I1063" s="20">
        <v>292.47</v>
      </c>
      <c r="J1063" s="20">
        <v>0</v>
      </c>
      <c r="K1063" s="38">
        <v>0</v>
      </c>
      <c r="L1063" s="38">
        <v>0</v>
      </c>
      <c r="M1063" s="39" t="e">
        <f>#REF!+#REF!+#REF!+#REF!</f>
        <v>#REF!</v>
      </c>
      <c r="N1063" s="39"/>
      <c r="O1063" s="46"/>
      <c r="P1063" s="46"/>
      <c r="Q1063" s="46"/>
      <c r="R1063" s="46"/>
      <c r="S1063" s="46"/>
      <c r="T1063" s="46"/>
    </row>
    <row r="1064" s="1" customFormat="1" ht="36" hidden="1" customHeight="1" spans="1:20">
      <c r="A1064" s="20">
        <v>848</v>
      </c>
      <c r="B1064" s="20" t="s">
        <v>1994</v>
      </c>
      <c r="C1064" s="20" t="s">
        <v>72</v>
      </c>
      <c r="D1064" s="20">
        <v>1</v>
      </c>
      <c r="E1064" s="20" t="s">
        <v>1995</v>
      </c>
      <c r="F1064" s="27">
        <f t="shared" si="98"/>
        <v>7875.09</v>
      </c>
      <c r="G1064" s="20">
        <v>0</v>
      </c>
      <c r="H1064" s="20">
        <v>7654.1</v>
      </c>
      <c r="I1064" s="20">
        <v>220.99</v>
      </c>
      <c r="J1064" s="20">
        <v>0</v>
      </c>
      <c r="K1064" s="38">
        <v>0</v>
      </c>
      <c r="L1064" s="38">
        <v>0</v>
      </c>
      <c r="M1064" s="39" t="e">
        <f>#REF!+#REF!+#REF!+#REF!</f>
        <v>#REF!</v>
      </c>
      <c r="N1064" s="39"/>
      <c r="O1064" s="46"/>
      <c r="P1064" s="46"/>
      <c r="Q1064" s="46"/>
      <c r="R1064" s="46"/>
      <c r="S1064" s="46"/>
      <c r="T1064" s="46"/>
    </row>
    <row r="1065" s="1" customFormat="1" ht="36" hidden="1" customHeight="1" spans="1:20">
      <c r="A1065" s="20">
        <v>849</v>
      </c>
      <c r="B1065" s="20" t="s">
        <v>1996</v>
      </c>
      <c r="C1065" s="20" t="s">
        <v>29</v>
      </c>
      <c r="D1065" s="20">
        <v>1</v>
      </c>
      <c r="E1065" s="20" t="s">
        <v>1997</v>
      </c>
      <c r="F1065" s="27">
        <f t="shared" si="98"/>
        <v>427.16</v>
      </c>
      <c r="G1065" s="20">
        <v>0</v>
      </c>
      <c r="H1065" s="20">
        <v>0</v>
      </c>
      <c r="I1065" s="20">
        <v>427.16</v>
      </c>
      <c r="J1065" s="20">
        <v>0</v>
      </c>
      <c r="K1065" s="38">
        <v>0</v>
      </c>
      <c r="L1065" s="38">
        <v>0</v>
      </c>
      <c r="M1065" s="39" t="e">
        <f>#REF!+#REF!+#REF!+#REF!</f>
        <v>#REF!</v>
      </c>
      <c r="N1065" s="38" t="s">
        <v>1998</v>
      </c>
      <c r="O1065" s="46"/>
      <c r="P1065" s="46"/>
      <c r="Q1065" s="46"/>
      <c r="R1065" s="46"/>
      <c r="S1065" s="46"/>
      <c r="T1065" s="46"/>
    </row>
    <row r="1066" s="1" customFormat="1" ht="40.5" hidden="1" spans="1:20">
      <c r="A1066" s="20">
        <v>850</v>
      </c>
      <c r="B1066" s="20" t="s">
        <v>1999</v>
      </c>
      <c r="C1066" s="20" t="s">
        <v>29</v>
      </c>
      <c r="D1066" s="20">
        <v>1</v>
      </c>
      <c r="E1066" s="20" t="s">
        <v>2000</v>
      </c>
      <c r="F1066" s="27">
        <f t="shared" si="98"/>
        <v>559.11</v>
      </c>
      <c r="G1066" s="20">
        <v>0</v>
      </c>
      <c r="H1066" s="20">
        <v>377.94</v>
      </c>
      <c r="I1066" s="20">
        <v>181.17</v>
      </c>
      <c r="J1066" s="20">
        <v>0</v>
      </c>
      <c r="K1066" s="38">
        <v>0</v>
      </c>
      <c r="L1066" s="38">
        <v>0</v>
      </c>
      <c r="M1066" s="39" t="e">
        <f>#REF!+#REF!+#REF!+#REF!</f>
        <v>#REF!</v>
      </c>
      <c r="N1066" s="39"/>
      <c r="O1066" s="46"/>
      <c r="P1066" s="46"/>
      <c r="Q1066" s="46"/>
      <c r="R1066" s="46"/>
      <c r="S1066" s="46"/>
      <c r="T1066" s="46"/>
    </row>
    <row r="1067" s="1" customFormat="1" ht="40.5" hidden="1" spans="1:20">
      <c r="A1067" s="20">
        <v>851</v>
      </c>
      <c r="B1067" s="20" t="s">
        <v>2001</v>
      </c>
      <c r="C1067" s="20" t="s">
        <v>29</v>
      </c>
      <c r="D1067" s="20">
        <v>1</v>
      </c>
      <c r="E1067" s="20" t="s">
        <v>2002</v>
      </c>
      <c r="F1067" s="27">
        <f t="shared" si="98"/>
        <v>106.01</v>
      </c>
      <c r="G1067" s="20">
        <v>0</v>
      </c>
      <c r="H1067" s="20">
        <v>0</v>
      </c>
      <c r="I1067" s="20">
        <v>5.74</v>
      </c>
      <c r="J1067" s="20">
        <v>100.27</v>
      </c>
      <c r="K1067" s="38">
        <v>0</v>
      </c>
      <c r="L1067" s="38">
        <v>0</v>
      </c>
      <c r="M1067" s="39" t="e">
        <f>#REF!+#REF!+#REF!+#REF!</f>
        <v>#REF!</v>
      </c>
      <c r="N1067" s="39"/>
      <c r="O1067" s="46"/>
      <c r="P1067" s="46"/>
      <c r="Q1067" s="46"/>
      <c r="R1067" s="46"/>
      <c r="S1067" s="46"/>
      <c r="T1067" s="46"/>
    </row>
    <row r="1068" s="1" customFormat="1" ht="71" hidden="1" customHeight="1" spans="1:20">
      <c r="A1068" s="20">
        <v>852</v>
      </c>
      <c r="B1068" s="20" t="s">
        <v>2003</v>
      </c>
      <c r="C1068" s="20" t="s">
        <v>29</v>
      </c>
      <c r="D1068" s="20">
        <v>2</v>
      </c>
      <c r="E1068" s="20" t="s">
        <v>2004</v>
      </c>
      <c r="F1068" s="29">
        <f t="shared" si="98"/>
        <v>6484.5</v>
      </c>
      <c r="G1068" s="20">
        <v>0</v>
      </c>
      <c r="H1068" s="20">
        <v>4897.45</v>
      </c>
      <c r="I1068" s="20">
        <v>114.65</v>
      </c>
      <c r="J1068" s="20">
        <f>1752.21-279.81</f>
        <v>1472.4</v>
      </c>
      <c r="K1068" s="38">
        <v>0</v>
      </c>
      <c r="L1068" s="38">
        <v>0</v>
      </c>
      <c r="M1068" s="47" t="e">
        <f>#REF!+#REF!+#REF!+#REF!</f>
        <v>#REF!</v>
      </c>
      <c r="N1068" s="47"/>
      <c r="O1068" s="46"/>
      <c r="P1068" s="46"/>
      <c r="Q1068" s="46"/>
      <c r="R1068" s="46"/>
      <c r="S1068" s="46"/>
      <c r="T1068" s="46"/>
    </row>
    <row r="1069" s="1" customFormat="1" ht="67" hidden="1" customHeight="1" spans="1:20">
      <c r="A1069" s="20"/>
      <c r="B1069" s="20"/>
      <c r="C1069" s="20"/>
      <c r="D1069" s="20"/>
      <c r="E1069" s="20" t="s">
        <v>2005</v>
      </c>
      <c r="F1069" s="31"/>
      <c r="G1069" s="20"/>
      <c r="H1069" s="20"/>
      <c r="I1069" s="20"/>
      <c r="J1069" s="20"/>
      <c r="K1069" s="38"/>
      <c r="L1069" s="38"/>
      <c r="M1069" s="49"/>
      <c r="N1069" s="49"/>
      <c r="O1069" s="46"/>
      <c r="P1069" s="46"/>
      <c r="Q1069" s="46"/>
      <c r="R1069" s="46"/>
      <c r="S1069" s="46"/>
      <c r="T1069" s="46"/>
    </row>
    <row r="1070" s="1" customFormat="1" ht="40.5" hidden="1" spans="1:20">
      <c r="A1070" s="20">
        <v>853</v>
      </c>
      <c r="B1070" s="20" t="s">
        <v>2006</v>
      </c>
      <c r="C1070" s="20" t="s">
        <v>29</v>
      </c>
      <c r="D1070" s="20">
        <v>1</v>
      </c>
      <c r="E1070" s="20" t="s">
        <v>2007</v>
      </c>
      <c r="F1070" s="27">
        <f t="shared" ref="F1070:F1077" si="99">G1070+H1070+I1070+J1070</f>
        <v>1497.63</v>
      </c>
      <c r="G1070" s="20">
        <v>0</v>
      </c>
      <c r="H1070" s="20">
        <v>1258.71</v>
      </c>
      <c r="I1070" s="20">
        <v>0</v>
      </c>
      <c r="J1070" s="20">
        <v>238.92</v>
      </c>
      <c r="K1070" s="38">
        <v>0</v>
      </c>
      <c r="L1070" s="38">
        <v>0</v>
      </c>
      <c r="M1070" s="39" t="e">
        <f>#REF!+#REF!+#REF!+#REF!</f>
        <v>#REF!</v>
      </c>
      <c r="N1070" s="39"/>
      <c r="O1070" s="46"/>
      <c r="P1070" s="46"/>
      <c r="Q1070" s="46"/>
      <c r="R1070" s="46"/>
      <c r="S1070" s="46"/>
      <c r="T1070" s="46"/>
    </row>
    <row r="1071" s="1" customFormat="1" ht="40.5" hidden="1" spans="1:20">
      <c r="A1071" s="20">
        <v>854</v>
      </c>
      <c r="B1071" s="20" t="s">
        <v>2008</v>
      </c>
      <c r="C1071" s="20" t="s">
        <v>29</v>
      </c>
      <c r="D1071" s="20">
        <v>1</v>
      </c>
      <c r="E1071" s="20" t="s">
        <v>2009</v>
      </c>
      <c r="F1071" s="27">
        <f t="shared" si="99"/>
        <v>228.3</v>
      </c>
      <c r="G1071" s="20">
        <v>0</v>
      </c>
      <c r="H1071" s="20">
        <v>60.11</v>
      </c>
      <c r="I1071" s="20">
        <v>89.48</v>
      </c>
      <c r="J1071" s="20">
        <v>78.71</v>
      </c>
      <c r="K1071" s="38">
        <v>0</v>
      </c>
      <c r="L1071" s="38">
        <v>0</v>
      </c>
      <c r="M1071" s="39" t="e">
        <f>#REF!+#REF!+#REF!+#REF!</f>
        <v>#REF!</v>
      </c>
      <c r="N1071" s="39"/>
      <c r="O1071" s="46"/>
      <c r="P1071" s="46"/>
      <c r="Q1071" s="46"/>
      <c r="R1071" s="46"/>
      <c r="S1071" s="46"/>
      <c r="T1071" s="46"/>
    </row>
    <row r="1072" s="1" customFormat="1" ht="36" hidden="1" customHeight="1" spans="1:20">
      <c r="A1072" s="20">
        <v>855</v>
      </c>
      <c r="B1072" s="20" t="s">
        <v>2010</v>
      </c>
      <c r="C1072" s="20" t="s">
        <v>72</v>
      </c>
      <c r="D1072" s="20">
        <v>1</v>
      </c>
      <c r="E1072" s="20" t="s">
        <v>2011</v>
      </c>
      <c r="F1072" s="27">
        <f t="shared" si="99"/>
        <v>242.5</v>
      </c>
      <c r="G1072" s="20">
        <v>0</v>
      </c>
      <c r="H1072" s="20">
        <v>0</v>
      </c>
      <c r="I1072" s="20">
        <v>0</v>
      </c>
      <c r="J1072" s="20">
        <v>242.5</v>
      </c>
      <c r="K1072" s="38">
        <v>0</v>
      </c>
      <c r="L1072" s="38">
        <v>0</v>
      </c>
      <c r="M1072" s="39" t="e">
        <f>#REF!+#REF!+#REF!+#REF!</f>
        <v>#REF!</v>
      </c>
      <c r="N1072" s="39"/>
      <c r="O1072" s="46"/>
      <c r="P1072" s="46"/>
      <c r="Q1072" s="46"/>
      <c r="R1072" s="46"/>
      <c r="S1072" s="46"/>
      <c r="T1072" s="46"/>
    </row>
    <row r="1073" s="1" customFormat="1" ht="36" hidden="1" customHeight="1" spans="1:20">
      <c r="A1073" s="20">
        <v>856</v>
      </c>
      <c r="B1073" s="20" t="s">
        <v>2012</v>
      </c>
      <c r="C1073" s="20" t="s">
        <v>29</v>
      </c>
      <c r="D1073" s="20">
        <v>1</v>
      </c>
      <c r="E1073" s="20" t="s">
        <v>2013</v>
      </c>
      <c r="F1073" s="27">
        <f t="shared" si="99"/>
        <v>625.45</v>
      </c>
      <c r="G1073" s="20">
        <v>0</v>
      </c>
      <c r="H1073" s="20">
        <v>590.64</v>
      </c>
      <c r="I1073" s="20">
        <v>34.81</v>
      </c>
      <c r="J1073" s="20">
        <v>0</v>
      </c>
      <c r="K1073" s="38">
        <v>0</v>
      </c>
      <c r="L1073" s="38">
        <v>0</v>
      </c>
      <c r="M1073" s="39" t="e">
        <f>#REF!+#REF!+#REF!+#REF!</f>
        <v>#REF!</v>
      </c>
      <c r="N1073" s="39"/>
      <c r="O1073" s="46"/>
      <c r="P1073" s="46"/>
      <c r="Q1073" s="46"/>
      <c r="R1073" s="46"/>
      <c r="S1073" s="46"/>
      <c r="T1073" s="46"/>
    </row>
    <row r="1074" s="1" customFormat="1" ht="36" hidden="1" customHeight="1" spans="1:20">
      <c r="A1074" s="20">
        <v>857</v>
      </c>
      <c r="B1074" s="20" t="s">
        <v>2014</v>
      </c>
      <c r="C1074" s="20" t="s">
        <v>72</v>
      </c>
      <c r="D1074" s="20">
        <v>1</v>
      </c>
      <c r="E1074" s="20" t="s">
        <v>2015</v>
      </c>
      <c r="F1074" s="27">
        <f t="shared" si="99"/>
        <v>621.29</v>
      </c>
      <c r="G1074" s="20">
        <v>0</v>
      </c>
      <c r="H1074" s="20">
        <v>619.26</v>
      </c>
      <c r="I1074" s="20">
        <v>2.03</v>
      </c>
      <c r="J1074" s="20">
        <v>0</v>
      </c>
      <c r="K1074" s="38">
        <v>0</v>
      </c>
      <c r="L1074" s="38">
        <v>0</v>
      </c>
      <c r="M1074" s="39" t="e">
        <f>#REF!+#REF!+#REF!+#REF!</f>
        <v>#REF!</v>
      </c>
      <c r="N1074" s="39"/>
      <c r="O1074" s="46"/>
      <c r="P1074" s="46"/>
      <c r="Q1074" s="46"/>
      <c r="R1074" s="46"/>
      <c r="S1074" s="46"/>
      <c r="T1074" s="46"/>
    </row>
    <row r="1075" s="1" customFormat="1" ht="40.5" hidden="1" spans="1:20">
      <c r="A1075" s="20">
        <v>858</v>
      </c>
      <c r="B1075" s="20" t="s">
        <v>2016</v>
      </c>
      <c r="C1075" s="20" t="s">
        <v>29</v>
      </c>
      <c r="D1075" s="20">
        <v>1</v>
      </c>
      <c r="E1075" s="20" t="s">
        <v>2017</v>
      </c>
      <c r="F1075" s="27">
        <f t="shared" si="99"/>
        <v>823.19</v>
      </c>
      <c r="G1075" s="20">
        <v>0</v>
      </c>
      <c r="H1075" s="20">
        <v>4.24</v>
      </c>
      <c r="I1075" s="20">
        <v>41.03</v>
      </c>
      <c r="J1075" s="20">
        <f>782.78-4.86</f>
        <v>777.92</v>
      </c>
      <c r="K1075" s="38">
        <v>0</v>
      </c>
      <c r="L1075" s="38">
        <v>0</v>
      </c>
      <c r="M1075" s="39" t="e">
        <f>#REF!+#REF!+#REF!+#REF!</f>
        <v>#REF!</v>
      </c>
      <c r="N1075" s="39"/>
      <c r="O1075" s="46"/>
      <c r="P1075" s="46"/>
      <c r="Q1075" s="46"/>
      <c r="R1075" s="46"/>
      <c r="S1075" s="46"/>
      <c r="T1075" s="46"/>
    </row>
    <row r="1076" s="1" customFormat="1" ht="40.5" hidden="1" spans="1:20">
      <c r="A1076" s="20">
        <v>859</v>
      </c>
      <c r="B1076" s="20" t="s">
        <v>2018</v>
      </c>
      <c r="C1076" s="20" t="s">
        <v>29</v>
      </c>
      <c r="D1076" s="20">
        <v>1</v>
      </c>
      <c r="E1076" s="20" t="s">
        <v>2019</v>
      </c>
      <c r="F1076" s="27">
        <f t="shared" si="99"/>
        <v>1394.49</v>
      </c>
      <c r="G1076" s="20">
        <v>0</v>
      </c>
      <c r="H1076" s="20">
        <v>1394.49</v>
      </c>
      <c r="I1076" s="20">
        <v>0</v>
      </c>
      <c r="J1076" s="20">
        <v>0</v>
      </c>
      <c r="K1076" s="38">
        <v>0</v>
      </c>
      <c r="L1076" s="38">
        <v>0</v>
      </c>
      <c r="M1076" s="39" t="e">
        <f>#REF!+#REF!+#REF!+#REF!</f>
        <v>#REF!</v>
      </c>
      <c r="N1076" s="39"/>
      <c r="O1076" s="46"/>
      <c r="P1076" s="46"/>
      <c r="Q1076" s="46"/>
      <c r="R1076" s="46"/>
      <c r="S1076" s="46"/>
      <c r="T1076" s="46"/>
    </row>
    <row r="1077" s="1" customFormat="1" ht="40.5" hidden="1" spans="1:20">
      <c r="A1077" s="20">
        <v>860</v>
      </c>
      <c r="B1077" s="20" t="s">
        <v>2020</v>
      </c>
      <c r="C1077" s="20" t="s">
        <v>29</v>
      </c>
      <c r="D1077" s="20">
        <v>2</v>
      </c>
      <c r="E1077" s="20" t="s">
        <v>2021</v>
      </c>
      <c r="F1077" s="29">
        <f t="shared" si="99"/>
        <v>585.54</v>
      </c>
      <c r="G1077" s="20">
        <v>0</v>
      </c>
      <c r="H1077" s="20">
        <v>31.06</v>
      </c>
      <c r="I1077" s="20">
        <v>34.14</v>
      </c>
      <c r="J1077" s="20">
        <v>520.34</v>
      </c>
      <c r="K1077" s="38">
        <v>0</v>
      </c>
      <c r="L1077" s="38">
        <v>0</v>
      </c>
      <c r="M1077" s="47" t="e">
        <f>#REF!+#REF!+#REF!+#REF!</f>
        <v>#REF!</v>
      </c>
      <c r="N1077" s="47"/>
      <c r="O1077" s="46"/>
      <c r="P1077" s="46"/>
      <c r="Q1077" s="46"/>
      <c r="R1077" s="46"/>
      <c r="S1077" s="46"/>
      <c r="T1077" s="46"/>
    </row>
    <row r="1078" s="1" customFormat="1" ht="27" hidden="1" spans="1:20">
      <c r="A1078" s="20"/>
      <c r="B1078" s="20"/>
      <c r="C1078" s="20"/>
      <c r="D1078" s="20"/>
      <c r="E1078" s="20" t="s">
        <v>2022</v>
      </c>
      <c r="F1078" s="31"/>
      <c r="G1078" s="20"/>
      <c r="H1078" s="20"/>
      <c r="I1078" s="20"/>
      <c r="J1078" s="20"/>
      <c r="K1078" s="38"/>
      <c r="L1078" s="38"/>
      <c r="M1078" s="49"/>
      <c r="N1078" s="49"/>
      <c r="O1078" s="46"/>
      <c r="P1078" s="46"/>
      <c r="Q1078" s="46"/>
      <c r="R1078" s="46"/>
      <c r="S1078" s="46"/>
      <c r="T1078" s="46"/>
    </row>
    <row r="1079" s="1" customFormat="1" ht="36" hidden="1" customHeight="1" spans="1:20">
      <c r="A1079" s="20">
        <v>861</v>
      </c>
      <c r="B1079" s="20" t="s">
        <v>2023</v>
      </c>
      <c r="C1079" s="20" t="s">
        <v>72</v>
      </c>
      <c r="D1079" s="20">
        <v>1</v>
      </c>
      <c r="E1079" s="20" t="s">
        <v>2024</v>
      </c>
      <c r="F1079" s="27">
        <f t="shared" ref="F1079:F1085" si="100">G1079+H1079+I1079+J1079</f>
        <v>193.51</v>
      </c>
      <c r="G1079" s="20">
        <v>0</v>
      </c>
      <c r="H1079" s="20">
        <v>0</v>
      </c>
      <c r="I1079" s="20">
        <v>1.25</v>
      </c>
      <c r="J1079" s="20">
        <v>192.26</v>
      </c>
      <c r="K1079" s="38">
        <v>0</v>
      </c>
      <c r="L1079" s="38">
        <v>0</v>
      </c>
      <c r="M1079" s="39" t="e">
        <f>#REF!+#REF!+#REF!+#REF!</f>
        <v>#REF!</v>
      </c>
      <c r="N1079" s="39"/>
      <c r="O1079" s="46"/>
      <c r="P1079" s="46"/>
      <c r="Q1079" s="46"/>
      <c r="R1079" s="46"/>
      <c r="S1079" s="46"/>
      <c r="T1079" s="46"/>
    </row>
    <row r="1080" s="1" customFormat="1" ht="36" hidden="1" customHeight="1" spans="1:20">
      <c r="A1080" s="20">
        <v>862</v>
      </c>
      <c r="B1080" s="20" t="s">
        <v>2025</v>
      </c>
      <c r="C1080" s="20" t="s">
        <v>72</v>
      </c>
      <c r="D1080" s="20">
        <v>1</v>
      </c>
      <c r="E1080" s="20" t="s">
        <v>2026</v>
      </c>
      <c r="F1080" s="27">
        <f t="shared" si="100"/>
        <v>1276.53</v>
      </c>
      <c r="G1080" s="20">
        <v>0</v>
      </c>
      <c r="H1080" s="20">
        <v>1276.53</v>
      </c>
      <c r="I1080" s="20">
        <v>0</v>
      </c>
      <c r="J1080" s="20">
        <v>0</v>
      </c>
      <c r="K1080" s="38">
        <v>0</v>
      </c>
      <c r="L1080" s="38">
        <v>0</v>
      </c>
      <c r="M1080" s="39" t="e">
        <f>#REF!+#REF!+#REF!+#REF!</f>
        <v>#REF!</v>
      </c>
      <c r="N1080" s="39"/>
      <c r="O1080" s="46"/>
      <c r="P1080" s="46"/>
      <c r="Q1080" s="46"/>
      <c r="R1080" s="46"/>
      <c r="S1080" s="46"/>
      <c r="T1080" s="46"/>
    </row>
    <row r="1081" s="1" customFormat="1" ht="40.5" hidden="1" spans="1:20">
      <c r="A1081" s="20">
        <v>863</v>
      </c>
      <c r="B1081" s="20" t="s">
        <v>2027</v>
      </c>
      <c r="C1081" s="20" t="s">
        <v>29</v>
      </c>
      <c r="D1081" s="20">
        <v>1</v>
      </c>
      <c r="E1081" s="20" t="s">
        <v>2028</v>
      </c>
      <c r="F1081" s="27">
        <f t="shared" si="100"/>
        <v>1504.38</v>
      </c>
      <c r="G1081" s="20">
        <v>0</v>
      </c>
      <c r="H1081" s="20">
        <v>0</v>
      </c>
      <c r="I1081" s="20">
        <v>0</v>
      </c>
      <c r="J1081" s="20">
        <v>1504.38</v>
      </c>
      <c r="K1081" s="38">
        <v>0</v>
      </c>
      <c r="L1081" s="38">
        <v>0</v>
      </c>
      <c r="M1081" s="39" t="e">
        <f>#REF!+#REF!+#REF!+#REF!</f>
        <v>#REF!</v>
      </c>
      <c r="N1081" s="39"/>
      <c r="O1081" s="46"/>
      <c r="P1081" s="46"/>
      <c r="Q1081" s="46"/>
      <c r="R1081" s="46"/>
      <c r="S1081" s="46"/>
      <c r="T1081" s="46"/>
    </row>
    <row r="1082" s="1" customFormat="1" ht="54" hidden="1" customHeight="1" spans="1:20">
      <c r="A1082" s="20">
        <v>864</v>
      </c>
      <c r="B1082" s="20" t="s">
        <v>2029</v>
      </c>
      <c r="C1082" s="20" t="s">
        <v>29</v>
      </c>
      <c r="D1082" s="20">
        <v>1</v>
      </c>
      <c r="E1082" s="20" t="s">
        <v>2030</v>
      </c>
      <c r="F1082" s="27">
        <f t="shared" si="100"/>
        <v>103.18</v>
      </c>
      <c r="G1082" s="20">
        <v>0</v>
      </c>
      <c r="H1082" s="20">
        <v>0</v>
      </c>
      <c r="I1082" s="20">
        <v>103.18</v>
      </c>
      <c r="J1082" s="20">
        <v>0</v>
      </c>
      <c r="K1082" s="38">
        <v>0</v>
      </c>
      <c r="L1082" s="38">
        <v>0</v>
      </c>
      <c r="M1082" s="39" t="e">
        <f>#REF!+#REF!+#REF!+#REF!</f>
        <v>#REF!</v>
      </c>
      <c r="N1082" s="38" t="s">
        <v>2031</v>
      </c>
      <c r="O1082" s="46"/>
      <c r="P1082" s="46"/>
      <c r="Q1082" s="46"/>
      <c r="R1082" s="46"/>
      <c r="S1082" s="46"/>
      <c r="T1082" s="46"/>
    </row>
    <row r="1083" s="1" customFormat="1" ht="40.5" hidden="1" spans="1:20">
      <c r="A1083" s="20">
        <v>865</v>
      </c>
      <c r="B1083" s="20" t="s">
        <v>2032</v>
      </c>
      <c r="C1083" s="20" t="s">
        <v>72</v>
      </c>
      <c r="D1083" s="20">
        <v>1</v>
      </c>
      <c r="E1083" s="20" t="s">
        <v>2033</v>
      </c>
      <c r="F1083" s="27">
        <f t="shared" si="100"/>
        <v>3027.8</v>
      </c>
      <c r="G1083" s="20">
        <v>0</v>
      </c>
      <c r="H1083" s="20">
        <f>3017.84+9.96</f>
        <v>3027.8</v>
      </c>
      <c r="I1083" s="20">
        <v>0</v>
      </c>
      <c r="J1083" s="20">
        <v>0</v>
      </c>
      <c r="K1083" s="38">
        <v>0</v>
      </c>
      <c r="L1083" s="38">
        <v>0</v>
      </c>
      <c r="M1083" s="39" t="e">
        <f>#REF!+#REF!+#REF!+#REF!</f>
        <v>#REF!</v>
      </c>
      <c r="N1083" s="38" t="s">
        <v>2034</v>
      </c>
      <c r="O1083" s="46"/>
      <c r="P1083" s="46"/>
      <c r="Q1083" s="46"/>
      <c r="R1083" s="46"/>
      <c r="S1083" s="46"/>
      <c r="T1083" s="46"/>
    </row>
    <row r="1084" s="1" customFormat="1" ht="40.5" hidden="1" spans="1:20">
      <c r="A1084" s="20">
        <v>866</v>
      </c>
      <c r="B1084" s="20" t="s">
        <v>2035</v>
      </c>
      <c r="C1084" s="20" t="s">
        <v>72</v>
      </c>
      <c r="D1084" s="20">
        <v>1</v>
      </c>
      <c r="E1084" s="20" t="s">
        <v>2036</v>
      </c>
      <c r="F1084" s="27">
        <f t="shared" si="100"/>
        <v>509.9</v>
      </c>
      <c r="G1084" s="20">
        <v>0</v>
      </c>
      <c r="H1084" s="20">
        <v>509.9</v>
      </c>
      <c r="I1084" s="20">
        <v>0</v>
      </c>
      <c r="J1084" s="20">
        <v>0</v>
      </c>
      <c r="K1084" s="38">
        <v>0</v>
      </c>
      <c r="L1084" s="38">
        <v>0</v>
      </c>
      <c r="M1084" s="39" t="e">
        <f>#REF!+#REF!+#REF!+#REF!</f>
        <v>#REF!</v>
      </c>
      <c r="N1084" s="39"/>
      <c r="O1084" s="46"/>
      <c r="P1084" s="46"/>
      <c r="Q1084" s="46"/>
      <c r="R1084" s="46"/>
      <c r="S1084" s="46"/>
      <c r="T1084" s="46"/>
    </row>
    <row r="1085" s="1" customFormat="1" ht="40.5" hidden="1" spans="1:20">
      <c r="A1085" s="20">
        <v>867</v>
      </c>
      <c r="B1085" s="20" t="s">
        <v>2037</v>
      </c>
      <c r="C1085" s="20" t="s">
        <v>29</v>
      </c>
      <c r="D1085" s="20">
        <v>2</v>
      </c>
      <c r="E1085" s="20" t="s">
        <v>2038</v>
      </c>
      <c r="F1085" s="29">
        <f t="shared" si="100"/>
        <v>1270.81</v>
      </c>
      <c r="G1085" s="20">
        <v>0</v>
      </c>
      <c r="H1085" s="20">
        <v>1241.87</v>
      </c>
      <c r="I1085" s="20">
        <v>0</v>
      </c>
      <c r="J1085" s="20">
        <v>28.94</v>
      </c>
      <c r="K1085" s="38">
        <v>0</v>
      </c>
      <c r="L1085" s="38">
        <v>0</v>
      </c>
      <c r="M1085" s="47" t="e">
        <f>#REF!+#REF!+#REF!+#REF!</f>
        <v>#REF!</v>
      </c>
      <c r="N1085" s="47"/>
      <c r="O1085" s="46"/>
      <c r="P1085" s="46"/>
      <c r="Q1085" s="46"/>
      <c r="R1085" s="46"/>
      <c r="S1085" s="46"/>
      <c r="T1085" s="46"/>
    </row>
    <row r="1086" s="1" customFormat="1" ht="40.5" hidden="1" spans="1:20">
      <c r="A1086" s="20"/>
      <c r="B1086" s="20"/>
      <c r="C1086" s="20"/>
      <c r="D1086" s="20"/>
      <c r="E1086" s="20" t="s">
        <v>2039</v>
      </c>
      <c r="F1086" s="31"/>
      <c r="G1086" s="20"/>
      <c r="H1086" s="20"/>
      <c r="I1086" s="20"/>
      <c r="J1086" s="20"/>
      <c r="K1086" s="38"/>
      <c r="L1086" s="38"/>
      <c r="M1086" s="49"/>
      <c r="N1086" s="49"/>
      <c r="O1086" s="46"/>
      <c r="P1086" s="46"/>
      <c r="Q1086" s="46"/>
      <c r="R1086" s="46"/>
      <c r="S1086" s="46"/>
      <c r="T1086" s="46"/>
    </row>
    <row r="1087" s="1" customFormat="1" ht="40.5" hidden="1" spans="1:20">
      <c r="A1087" s="20">
        <v>868</v>
      </c>
      <c r="B1087" s="20" t="s">
        <v>2040</v>
      </c>
      <c r="C1087" s="20" t="s">
        <v>29</v>
      </c>
      <c r="D1087" s="20">
        <v>1</v>
      </c>
      <c r="E1087" s="20" t="s">
        <v>2041</v>
      </c>
      <c r="F1087" s="27">
        <f t="shared" ref="F1087:F1091" si="101">G1087+H1087+I1087+J1087</f>
        <v>659.03</v>
      </c>
      <c r="G1087" s="20">
        <v>0</v>
      </c>
      <c r="H1087" s="20">
        <v>0</v>
      </c>
      <c r="I1087" s="20">
        <f>1.68+83.5</f>
        <v>85.18</v>
      </c>
      <c r="J1087" s="20">
        <f>657.35-83.5</f>
        <v>573.85</v>
      </c>
      <c r="K1087" s="38">
        <v>0</v>
      </c>
      <c r="L1087" s="38">
        <v>0</v>
      </c>
      <c r="M1087" s="39" t="e">
        <f>#REF!+#REF!+#REF!+#REF!</f>
        <v>#REF!</v>
      </c>
      <c r="N1087" s="39"/>
      <c r="O1087" s="46"/>
      <c r="P1087" s="46"/>
      <c r="Q1087" s="46"/>
      <c r="R1087" s="46"/>
      <c r="S1087" s="46"/>
      <c r="T1087" s="46"/>
    </row>
    <row r="1088" s="1" customFormat="1" ht="27" hidden="1" spans="1:20">
      <c r="A1088" s="20">
        <v>869</v>
      </c>
      <c r="B1088" s="20" t="s">
        <v>2042</v>
      </c>
      <c r="C1088" s="20" t="s">
        <v>72</v>
      </c>
      <c r="D1088" s="20">
        <v>2</v>
      </c>
      <c r="E1088" s="20" t="s">
        <v>2043</v>
      </c>
      <c r="F1088" s="29">
        <f t="shared" si="101"/>
        <v>252.27</v>
      </c>
      <c r="G1088" s="20">
        <v>0</v>
      </c>
      <c r="H1088" s="20">
        <f>105.5+146.77</f>
        <v>252.27</v>
      </c>
      <c r="I1088" s="20">
        <v>0</v>
      </c>
      <c r="J1088" s="20">
        <v>0</v>
      </c>
      <c r="K1088" s="38">
        <v>0</v>
      </c>
      <c r="L1088" s="38">
        <v>0</v>
      </c>
      <c r="M1088" s="47" t="e">
        <f>#REF!+#REF!+#REF!+#REF!</f>
        <v>#REF!</v>
      </c>
      <c r="N1088" s="50" t="s">
        <v>2044</v>
      </c>
      <c r="O1088" s="46"/>
      <c r="P1088" s="46"/>
      <c r="Q1088" s="46"/>
      <c r="R1088" s="46"/>
      <c r="S1088" s="46"/>
      <c r="T1088" s="46"/>
    </row>
    <row r="1089" s="1" customFormat="1" ht="27" hidden="1" spans="1:20">
      <c r="A1089" s="20"/>
      <c r="B1089" s="20"/>
      <c r="C1089" s="20"/>
      <c r="D1089" s="20"/>
      <c r="E1089" s="20" t="s">
        <v>2045</v>
      </c>
      <c r="F1089" s="31"/>
      <c r="G1089" s="20"/>
      <c r="H1089" s="20"/>
      <c r="I1089" s="20"/>
      <c r="J1089" s="20"/>
      <c r="K1089" s="38"/>
      <c r="L1089" s="38"/>
      <c r="M1089" s="49"/>
      <c r="N1089" s="49"/>
      <c r="O1089" s="46"/>
      <c r="P1089" s="46"/>
      <c r="Q1089" s="46"/>
      <c r="R1089" s="46"/>
      <c r="S1089" s="46"/>
      <c r="T1089" s="46"/>
    </row>
    <row r="1090" s="1" customFormat="1" ht="56" hidden="1" customHeight="1" spans="1:20">
      <c r="A1090" s="20">
        <v>870</v>
      </c>
      <c r="B1090" s="20" t="s">
        <v>2046</v>
      </c>
      <c r="C1090" s="20" t="s">
        <v>72</v>
      </c>
      <c r="D1090" s="20">
        <v>1</v>
      </c>
      <c r="E1090" s="20" t="s">
        <v>2047</v>
      </c>
      <c r="F1090" s="27">
        <f t="shared" si="101"/>
        <v>1804.95</v>
      </c>
      <c r="G1090" s="20">
        <v>0</v>
      </c>
      <c r="H1090" s="20">
        <v>0</v>
      </c>
      <c r="I1090" s="20">
        <v>0</v>
      </c>
      <c r="J1090" s="20">
        <v>1804.95</v>
      </c>
      <c r="K1090" s="38">
        <v>0</v>
      </c>
      <c r="L1090" s="38">
        <v>0</v>
      </c>
      <c r="M1090" s="39" t="e">
        <f>#REF!+#REF!+#REF!+#REF!</f>
        <v>#REF!</v>
      </c>
      <c r="N1090" s="38" t="s">
        <v>2048</v>
      </c>
      <c r="O1090" s="46"/>
      <c r="P1090" s="46"/>
      <c r="Q1090" s="46"/>
      <c r="R1090" s="46"/>
      <c r="S1090" s="46"/>
      <c r="T1090" s="46"/>
    </row>
    <row r="1091" s="1" customFormat="1" ht="40.5" hidden="1" spans="1:20">
      <c r="A1091" s="20">
        <v>871</v>
      </c>
      <c r="B1091" s="20" t="s">
        <v>2049</v>
      </c>
      <c r="C1091" s="20" t="s">
        <v>72</v>
      </c>
      <c r="D1091" s="20">
        <v>3</v>
      </c>
      <c r="E1091" s="20" t="s">
        <v>2050</v>
      </c>
      <c r="F1091" s="29">
        <f t="shared" si="101"/>
        <v>1404.68</v>
      </c>
      <c r="G1091" s="20">
        <v>0</v>
      </c>
      <c r="H1091" s="20">
        <f>3004.35-2304.78</f>
        <v>699.57</v>
      </c>
      <c r="I1091" s="20">
        <v>0</v>
      </c>
      <c r="J1091" s="20">
        <v>705.11</v>
      </c>
      <c r="K1091" s="38">
        <v>0</v>
      </c>
      <c r="L1091" s="38">
        <v>0</v>
      </c>
      <c r="M1091" s="47" t="e">
        <f>#REF!+#REF!+#REF!+#REF!</f>
        <v>#REF!</v>
      </c>
      <c r="N1091" s="47"/>
      <c r="O1091" s="46"/>
      <c r="P1091" s="46"/>
      <c r="Q1091" s="46"/>
      <c r="R1091" s="46"/>
      <c r="S1091" s="46"/>
      <c r="T1091" s="46"/>
    </row>
    <row r="1092" s="1" customFormat="1" ht="40.5" hidden="1" spans="1:20">
      <c r="A1092" s="20"/>
      <c r="B1092" s="20"/>
      <c r="C1092" s="20"/>
      <c r="D1092" s="20"/>
      <c r="E1092" s="20" t="s">
        <v>2051</v>
      </c>
      <c r="F1092" s="30"/>
      <c r="G1092" s="20"/>
      <c r="H1092" s="20"/>
      <c r="I1092" s="20"/>
      <c r="J1092" s="20"/>
      <c r="K1092" s="38"/>
      <c r="L1092" s="38"/>
      <c r="M1092" s="48"/>
      <c r="N1092" s="48"/>
      <c r="O1092" s="46"/>
      <c r="P1092" s="46"/>
      <c r="Q1092" s="46"/>
      <c r="R1092" s="46"/>
      <c r="S1092" s="46"/>
      <c r="T1092" s="46"/>
    </row>
    <row r="1093" s="1" customFormat="1" ht="40.5" hidden="1" spans="1:20">
      <c r="A1093" s="20"/>
      <c r="B1093" s="20"/>
      <c r="C1093" s="20"/>
      <c r="D1093" s="20"/>
      <c r="E1093" s="20" t="s">
        <v>2052</v>
      </c>
      <c r="F1093" s="31"/>
      <c r="G1093" s="20"/>
      <c r="H1093" s="20"/>
      <c r="I1093" s="20"/>
      <c r="J1093" s="20"/>
      <c r="K1093" s="38"/>
      <c r="L1093" s="38"/>
      <c r="M1093" s="49"/>
      <c r="N1093" s="49"/>
      <c r="O1093" s="46"/>
      <c r="P1093" s="46"/>
      <c r="Q1093" s="46"/>
      <c r="R1093" s="46"/>
      <c r="S1093" s="46"/>
      <c r="T1093" s="46"/>
    </row>
    <row r="1094" s="1" customFormat="1" ht="40.5" hidden="1" spans="1:20">
      <c r="A1094" s="20">
        <v>872</v>
      </c>
      <c r="B1094" s="20" t="s">
        <v>2053</v>
      </c>
      <c r="C1094" s="20" t="s">
        <v>29</v>
      </c>
      <c r="D1094" s="20">
        <v>1</v>
      </c>
      <c r="E1094" s="20" t="s">
        <v>2054</v>
      </c>
      <c r="F1094" s="27">
        <f t="shared" ref="F1094:F1104" si="102">G1094+H1094+I1094+J1094</f>
        <v>952.24</v>
      </c>
      <c r="G1094" s="20">
        <v>0</v>
      </c>
      <c r="H1094" s="20">
        <v>952.24</v>
      </c>
      <c r="I1094" s="20">
        <v>0</v>
      </c>
      <c r="J1094" s="20">
        <v>0</v>
      </c>
      <c r="K1094" s="38">
        <v>0</v>
      </c>
      <c r="L1094" s="38">
        <v>0</v>
      </c>
      <c r="M1094" s="39" t="e">
        <f>#REF!+#REF!+#REF!+#REF!</f>
        <v>#REF!</v>
      </c>
      <c r="N1094" s="39"/>
      <c r="O1094" s="46"/>
      <c r="P1094" s="46"/>
      <c r="Q1094" s="46"/>
      <c r="R1094" s="46"/>
      <c r="S1094" s="46"/>
      <c r="T1094" s="46"/>
    </row>
    <row r="1095" s="1" customFormat="1" ht="40.5" hidden="1" spans="1:20">
      <c r="A1095" s="20">
        <v>873</v>
      </c>
      <c r="B1095" s="20" t="s">
        <v>2055</v>
      </c>
      <c r="C1095" s="20" t="s">
        <v>29</v>
      </c>
      <c r="D1095" s="20">
        <v>2</v>
      </c>
      <c r="E1095" s="20" t="s">
        <v>2056</v>
      </c>
      <c r="F1095" s="29">
        <f t="shared" si="102"/>
        <v>1173.84</v>
      </c>
      <c r="G1095" s="20">
        <v>0</v>
      </c>
      <c r="H1095" s="20">
        <v>841.06</v>
      </c>
      <c r="I1095" s="20">
        <v>0</v>
      </c>
      <c r="J1095" s="20">
        <v>332.78</v>
      </c>
      <c r="K1095" s="38">
        <v>0</v>
      </c>
      <c r="L1095" s="38">
        <v>0</v>
      </c>
      <c r="M1095" s="47" t="e">
        <f>#REF!+#REF!+#REF!+#REF!</f>
        <v>#REF!</v>
      </c>
      <c r="N1095" s="47"/>
      <c r="O1095" s="46"/>
      <c r="P1095" s="46"/>
      <c r="Q1095" s="46"/>
      <c r="R1095" s="46"/>
      <c r="S1095" s="46"/>
      <c r="T1095" s="46"/>
    </row>
    <row r="1096" s="1" customFormat="1" ht="40.5" hidden="1" spans="1:20">
      <c r="A1096" s="20"/>
      <c r="B1096" s="20"/>
      <c r="C1096" s="20"/>
      <c r="D1096" s="20"/>
      <c r="E1096" s="20" t="s">
        <v>2057</v>
      </c>
      <c r="F1096" s="31"/>
      <c r="G1096" s="20"/>
      <c r="H1096" s="20"/>
      <c r="I1096" s="20"/>
      <c r="J1096" s="20"/>
      <c r="K1096" s="38"/>
      <c r="L1096" s="38"/>
      <c r="M1096" s="49"/>
      <c r="N1096" s="49"/>
      <c r="O1096" s="46"/>
      <c r="P1096" s="46"/>
      <c r="Q1096" s="46"/>
      <c r="R1096" s="46"/>
      <c r="S1096" s="46"/>
      <c r="T1096" s="46"/>
    </row>
    <row r="1097" s="1" customFormat="1" ht="40.5" hidden="1" spans="1:20">
      <c r="A1097" s="20">
        <v>874</v>
      </c>
      <c r="B1097" s="20" t="s">
        <v>2058</v>
      </c>
      <c r="C1097" s="20" t="s">
        <v>72</v>
      </c>
      <c r="D1097" s="20">
        <v>1</v>
      </c>
      <c r="E1097" s="20" t="s">
        <v>2059</v>
      </c>
      <c r="F1097" s="27">
        <f t="shared" si="102"/>
        <v>4530.27</v>
      </c>
      <c r="G1097" s="20">
        <v>0</v>
      </c>
      <c r="H1097" s="20">
        <f>4582.46-52.16-0.03</f>
        <v>4530.27</v>
      </c>
      <c r="I1097" s="20">
        <v>0</v>
      </c>
      <c r="J1097" s="20">
        <v>0</v>
      </c>
      <c r="K1097" s="38">
        <v>0</v>
      </c>
      <c r="L1097" s="38">
        <v>0</v>
      </c>
      <c r="M1097" s="39" t="e">
        <f>#REF!+#REF!+#REF!+#REF!</f>
        <v>#REF!</v>
      </c>
      <c r="N1097" s="39"/>
      <c r="O1097" s="46"/>
      <c r="P1097" s="46"/>
      <c r="Q1097" s="46"/>
      <c r="R1097" s="46"/>
      <c r="S1097" s="46"/>
      <c r="T1097" s="46"/>
    </row>
    <row r="1098" s="1" customFormat="1" ht="40.5" hidden="1" spans="1:20">
      <c r="A1098" s="20">
        <v>875</v>
      </c>
      <c r="B1098" s="20" t="s">
        <v>2060</v>
      </c>
      <c r="C1098" s="20" t="s">
        <v>72</v>
      </c>
      <c r="D1098" s="20">
        <v>1</v>
      </c>
      <c r="E1098" s="20" t="s">
        <v>2061</v>
      </c>
      <c r="F1098" s="27">
        <f t="shared" si="102"/>
        <v>342.4</v>
      </c>
      <c r="G1098" s="20">
        <v>0</v>
      </c>
      <c r="H1098" s="20">
        <v>342.4</v>
      </c>
      <c r="I1098" s="20">
        <v>0</v>
      </c>
      <c r="J1098" s="20">
        <v>0</v>
      </c>
      <c r="K1098" s="38">
        <v>0</v>
      </c>
      <c r="L1098" s="38">
        <v>0</v>
      </c>
      <c r="M1098" s="39" t="e">
        <f>#REF!+#REF!+#REF!+#REF!</f>
        <v>#REF!</v>
      </c>
      <c r="N1098" s="39"/>
      <c r="O1098" s="46"/>
      <c r="P1098" s="46"/>
      <c r="Q1098" s="46"/>
      <c r="R1098" s="46"/>
      <c r="S1098" s="46"/>
      <c r="T1098" s="46"/>
    </row>
    <row r="1099" s="1" customFormat="1" ht="40.5" hidden="1" spans="1:20">
      <c r="A1099" s="20">
        <v>876</v>
      </c>
      <c r="B1099" s="20" t="s">
        <v>2062</v>
      </c>
      <c r="C1099" s="20" t="s">
        <v>29</v>
      </c>
      <c r="D1099" s="20">
        <v>1</v>
      </c>
      <c r="E1099" s="20" t="s">
        <v>2063</v>
      </c>
      <c r="F1099" s="27">
        <f t="shared" si="102"/>
        <v>121.22</v>
      </c>
      <c r="G1099" s="20">
        <v>0</v>
      </c>
      <c r="H1099" s="20">
        <v>0</v>
      </c>
      <c r="I1099" s="20">
        <v>0.9</v>
      </c>
      <c r="J1099" s="20">
        <v>120.32</v>
      </c>
      <c r="K1099" s="38">
        <v>0</v>
      </c>
      <c r="L1099" s="38">
        <v>0</v>
      </c>
      <c r="M1099" s="39" t="e">
        <f>#REF!+#REF!+#REF!+#REF!</f>
        <v>#REF!</v>
      </c>
      <c r="N1099" s="39"/>
      <c r="O1099" s="46"/>
      <c r="P1099" s="46"/>
      <c r="Q1099" s="46"/>
      <c r="R1099" s="46"/>
      <c r="S1099" s="46"/>
      <c r="T1099" s="46"/>
    </row>
    <row r="1100" s="1" customFormat="1" ht="40.5" hidden="1" spans="1:20">
      <c r="A1100" s="20">
        <v>877</v>
      </c>
      <c r="B1100" s="20" t="s">
        <v>2064</v>
      </c>
      <c r="C1100" s="20" t="s">
        <v>72</v>
      </c>
      <c r="D1100" s="20">
        <v>1</v>
      </c>
      <c r="E1100" s="20" t="s">
        <v>2065</v>
      </c>
      <c r="F1100" s="27">
        <f t="shared" si="102"/>
        <v>8224.19</v>
      </c>
      <c r="G1100" s="20">
        <v>0</v>
      </c>
      <c r="H1100" s="20">
        <v>8224.19</v>
      </c>
      <c r="I1100" s="20">
        <v>0</v>
      </c>
      <c r="J1100" s="20">
        <v>0</v>
      </c>
      <c r="K1100" s="38">
        <v>0</v>
      </c>
      <c r="L1100" s="38">
        <v>0</v>
      </c>
      <c r="M1100" s="39" t="e">
        <f>#REF!+#REF!+#REF!+#REF!</f>
        <v>#REF!</v>
      </c>
      <c r="N1100" s="39"/>
      <c r="O1100" s="46"/>
      <c r="P1100" s="46"/>
      <c r="Q1100" s="46"/>
      <c r="R1100" s="46"/>
      <c r="S1100" s="46"/>
      <c r="T1100" s="46"/>
    </row>
    <row r="1101" s="1" customFormat="1" ht="54" hidden="1" spans="1:20">
      <c r="A1101" s="20">
        <v>878</v>
      </c>
      <c r="B1101" s="20" t="s">
        <v>2066</v>
      </c>
      <c r="C1101" s="20" t="s">
        <v>72</v>
      </c>
      <c r="D1101" s="20">
        <v>1</v>
      </c>
      <c r="E1101" s="20" t="s">
        <v>2067</v>
      </c>
      <c r="F1101" s="27">
        <f t="shared" si="102"/>
        <v>4365.94</v>
      </c>
      <c r="G1101" s="20">
        <v>0</v>
      </c>
      <c r="H1101" s="20">
        <f>1453.32+2912.62</f>
        <v>4365.94</v>
      </c>
      <c r="I1101" s="20">
        <v>0</v>
      </c>
      <c r="J1101" s="20">
        <v>0</v>
      </c>
      <c r="K1101" s="38">
        <v>0</v>
      </c>
      <c r="L1101" s="38">
        <v>0</v>
      </c>
      <c r="M1101" s="39" t="e">
        <f>#REF!+#REF!+#REF!+#REF!</f>
        <v>#REF!</v>
      </c>
      <c r="N1101" s="38" t="s">
        <v>2068</v>
      </c>
      <c r="O1101" s="46"/>
      <c r="P1101" s="46"/>
      <c r="Q1101" s="46"/>
      <c r="R1101" s="46"/>
      <c r="S1101" s="46"/>
      <c r="T1101" s="46"/>
    </row>
    <row r="1102" s="1" customFormat="1" ht="40.5" hidden="1" spans="1:20">
      <c r="A1102" s="20">
        <v>879</v>
      </c>
      <c r="B1102" s="20" t="s">
        <v>2069</v>
      </c>
      <c r="C1102" s="20" t="s">
        <v>29</v>
      </c>
      <c r="D1102" s="20">
        <v>1</v>
      </c>
      <c r="E1102" s="20" t="s">
        <v>2070</v>
      </c>
      <c r="F1102" s="27">
        <f t="shared" si="102"/>
        <v>565.56</v>
      </c>
      <c r="G1102" s="20">
        <v>0</v>
      </c>
      <c r="H1102" s="20">
        <v>0</v>
      </c>
      <c r="I1102" s="20">
        <v>565.56</v>
      </c>
      <c r="J1102" s="20">
        <v>0</v>
      </c>
      <c r="K1102" s="38">
        <v>0</v>
      </c>
      <c r="L1102" s="38">
        <v>0</v>
      </c>
      <c r="M1102" s="39" t="e">
        <f>#REF!+#REF!+#REF!+#REF!</f>
        <v>#REF!</v>
      </c>
      <c r="N1102" s="39"/>
      <c r="O1102" s="46"/>
      <c r="P1102" s="46"/>
      <c r="Q1102" s="46"/>
      <c r="R1102" s="46"/>
      <c r="S1102" s="46"/>
      <c r="T1102" s="46"/>
    </row>
    <row r="1103" s="1" customFormat="1" ht="54" hidden="1" spans="1:20">
      <c r="A1103" s="20">
        <v>880</v>
      </c>
      <c r="B1103" s="20" t="s">
        <v>2071</v>
      </c>
      <c r="C1103" s="20" t="s">
        <v>72</v>
      </c>
      <c r="D1103" s="20">
        <v>1</v>
      </c>
      <c r="E1103" s="20" t="s">
        <v>2072</v>
      </c>
      <c r="F1103" s="27">
        <f t="shared" si="102"/>
        <v>732.53</v>
      </c>
      <c r="G1103" s="20">
        <v>0</v>
      </c>
      <c r="H1103" s="20">
        <f>3555.69-2826.37</f>
        <v>729.32</v>
      </c>
      <c r="I1103" s="20">
        <v>3.21</v>
      </c>
      <c r="J1103" s="20">
        <v>0</v>
      </c>
      <c r="K1103" s="38">
        <v>0</v>
      </c>
      <c r="L1103" s="38">
        <v>0</v>
      </c>
      <c r="M1103" s="39" t="e">
        <f>#REF!+#REF!+#REF!+#REF!</f>
        <v>#REF!</v>
      </c>
      <c r="N1103" s="38" t="s">
        <v>2073</v>
      </c>
      <c r="O1103" s="46"/>
      <c r="P1103" s="46"/>
      <c r="Q1103" s="46"/>
      <c r="R1103" s="46"/>
      <c r="S1103" s="46"/>
      <c r="T1103" s="46"/>
    </row>
    <row r="1104" s="1" customFormat="1" ht="27" hidden="1" spans="1:20">
      <c r="A1104" s="20">
        <v>881</v>
      </c>
      <c r="B1104" s="20" t="s">
        <v>2074</v>
      </c>
      <c r="C1104" s="20" t="s">
        <v>29</v>
      </c>
      <c r="D1104" s="20">
        <v>2</v>
      </c>
      <c r="E1104" s="20" t="s">
        <v>2075</v>
      </c>
      <c r="F1104" s="29">
        <f t="shared" si="102"/>
        <v>2035.16</v>
      </c>
      <c r="G1104" s="20">
        <v>0</v>
      </c>
      <c r="H1104" s="20">
        <v>0</v>
      </c>
      <c r="I1104" s="20">
        <v>433.07</v>
      </c>
      <c r="J1104" s="20">
        <v>1602.09</v>
      </c>
      <c r="K1104" s="38">
        <v>0</v>
      </c>
      <c r="L1104" s="38">
        <v>0</v>
      </c>
      <c r="M1104" s="47" t="e">
        <f>#REF!+#REF!+#REF!+#REF!</f>
        <v>#REF!</v>
      </c>
      <c r="N1104" s="47"/>
      <c r="O1104" s="46"/>
      <c r="P1104" s="46"/>
      <c r="Q1104" s="46"/>
      <c r="R1104" s="46"/>
      <c r="S1104" s="46"/>
      <c r="T1104" s="46"/>
    </row>
    <row r="1105" s="1" customFormat="1" ht="27" hidden="1" spans="1:20">
      <c r="A1105" s="20"/>
      <c r="B1105" s="20"/>
      <c r="C1105" s="20"/>
      <c r="D1105" s="20"/>
      <c r="E1105" s="20" t="s">
        <v>2076</v>
      </c>
      <c r="F1105" s="31"/>
      <c r="G1105" s="20"/>
      <c r="H1105" s="20"/>
      <c r="I1105" s="20"/>
      <c r="J1105" s="20"/>
      <c r="K1105" s="38"/>
      <c r="L1105" s="38"/>
      <c r="M1105" s="49"/>
      <c r="N1105" s="49"/>
      <c r="O1105" s="46"/>
      <c r="P1105" s="46"/>
      <c r="Q1105" s="46"/>
      <c r="R1105" s="46"/>
      <c r="S1105" s="46"/>
      <c r="T1105" s="46"/>
    </row>
    <row r="1106" s="1" customFormat="1" ht="40.5" hidden="1" spans="1:20">
      <c r="A1106" s="20">
        <v>882</v>
      </c>
      <c r="B1106" s="20" t="s">
        <v>2077</v>
      </c>
      <c r="C1106" s="20" t="s">
        <v>29</v>
      </c>
      <c r="D1106" s="20">
        <v>1</v>
      </c>
      <c r="E1106" s="20" t="s">
        <v>2078</v>
      </c>
      <c r="F1106" s="27">
        <f t="shared" ref="F1106:F1113" si="103">G1106+H1106+I1106+J1106</f>
        <v>195.45</v>
      </c>
      <c r="G1106" s="20">
        <v>0</v>
      </c>
      <c r="H1106" s="20">
        <v>113.71</v>
      </c>
      <c r="I1106" s="20">
        <v>8.54</v>
      </c>
      <c r="J1106" s="20">
        <v>73.2</v>
      </c>
      <c r="K1106" s="38">
        <v>0</v>
      </c>
      <c r="L1106" s="38">
        <v>0</v>
      </c>
      <c r="M1106" s="39" t="e">
        <f>#REF!+#REF!+#REF!+#REF!</f>
        <v>#REF!</v>
      </c>
      <c r="N1106" s="39"/>
      <c r="O1106" s="46"/>
      <c r="P1106" s="46"/>
      <c r="Q1106" s="46"/>
      <c r="R1106" s="46"/>
      <c r="S1106" s="46"/>
      <c r="T1106" s="46"/>
    </row>
    <row r="1107" s="1" customFormat="1" ht="40.5" hidden="1" spans="1:20">
      <c r="A1107" s="20">
        <v>883</v>
      </c>
      <c r="B1107" s="20" t="s">
        <v>2079</v>
      </c>
      <c r="C1107" s="20" t="s">
        <v>72</v>
      </c>
      <c r="D1107" s="20">
        <v>1</v>
      </c>
      <c r="E1107" s="20" t="s">
        <v>2080</v>
      </c>
      <c r="F1107" s="27">
        <f t="shared" si="103"/>
        <v>444.62</v>
      </c>
      <c r="G1107" s="20">
        <v>0</v>
      </c>
      <c r="H1107" s="20">
        <f>440.7+3.92</f>
        <v>444.62</v>
      </c>
      <c r="I1107" s="20">
        <v>0</v>
      </c>
      <c r="J1107" s="20">
        <v>0</v>
      </c>
      <c r="K1107" s="38">
        <v>0</v>
      </c>
      <c r="L1107" s="38">
        <v>0</v>
      </c>
      <c r="M1107" s="39" t="e">
        <f>#REF!+#REF!+#REF!+#REF!</f>
        <v>#REF!</v>
      </c>
      <c r="N1107" s="38" t="s">
        <v>2081</v>
      </c>
      <c r="O1107" s="46"/>
      <c r="P1107" s="46"/>
      <c r="Q1107" s="46"/>
      <c r="R1107" s="46"/>
      <c r="S1107" s="46"/>
      <c r="T1107" s="46"/>
    </row>
    <row r="1108" s="1" customFormat="1" ht="154" hidden="1" customHeight="1" spans="1:20">
      <c r="A1108" s="20">
        <v>884</v>
      </c>
      <c r="B1108" s="20" t="s">
        <v>2082</v>
      </c>
      <c r="C1108" s="20" t="s">
        <v>72</v>
      </c>
      <c r="D1108" s="20">
        <v>1</v>
      </c>
      <c r="E1108" s="20" t="s">
        <v>2083</v>
      </c>
      <c r="F1108" s="27">
        <f t="shared" si="103"/>
        <v>1778.64</v>
      </c>
      <c r="G1108" s="20">
        <v>0</v>
      </c>
      <c r="H1108" s="20">
        <f>1921.14-209.42</f>
        <v>1711.72</v>
      </c>
      <c r="I1108" s="20">
        <v>66.92</v>
      </c>
      <c r="J1108" s="20">
        <v>0</v>
      </c>
      <c r="K1108" s="38">
        <v>0</v>
      </c>
      <c r="L1108" s="38">
        <v>0</v>
      </c>
      <c r="M1108" s="39" t="e">
        <f>#REF!+#REF!+#REF!+#REF!</f>
        <v>#REF!</v>
      </c>
      <c r="N1108" s="38" t="s">
        <v>2084</v>
      </c>
      <c r="O1108" s="46"/>
      <c r="P1108" s="46"/>
      <c r="Q1108" s="46"/>
      <c r="R1108" s="46"/>
      <c r="S1108" s="46"/>
      <c r="T1108" s="46"/>
    </row>
    <row r="1109" s="1" customFormat="1" ht="36" hidden="1" customHeight="1" spans="1:20">
      <c r="A1109" s="20">
        <v>885</v>
      </c>
      <c r="B1109" s="20" t="s">
        <v>2085</v>
      </c>
      <c r="C1109" s="20" t="s">
        <v>72</v>
      </c>
      <c r="D1109" s="20">
        <v>1</v>
      </c>
      <c r="E1109" s="20" t="s">
        <v>2086</v>
      </c>
      <c r="F1109" s="27">
        <f t="shared" si="103"/>
        <v>2279.29</v>
      </c>
      <c r="G1109" s="20">
        <v>0</v>
      </c>
      <c r="H1109" s="20">
        <v>2226.17</v>
      </c>
      <c r="I1109" s="20">
        <v>53.12</v>
      </c>
      <c r="J1109" s="20">
        <v>0</v>
      </c>
      <c r="K1109" s="38">
        <v>0</v>
      </c>
      <c r="L1109" s="38">
        <v>0</v>
      </c>
      <c r="M1109" s="39" t="e">
        <f>#REF!+#REF!+#REF!+#REF!</f>
        <v>#REF!</v>
      </c>
      <c r="N1109" s="39"/>
      <c r="O1109" s="46"/>
      <c r="P1109" s="46"/>
      <c r="Q1109" s="46"/>
      <c r="R1109" s="46"/>
      <c r="S1109" s="46"/>
      <c r="T1109" s="46"/>
    </row>
    <row r="1110" s="1" customFormat="1" ht="40.5" hidden="1" spans="1:20">
      <c r="A1110" s="20">
        <v>886</v>
      </c>
      <c r="B1110" s="20" t="s">
        <v>2087</v>
      </c>
      <c r="C1110" s="20" t="s">
        <v>29</v>
      </c>
      <c r="D1110" s="20">
        <v>1</v>
      </c>
      <c r="E1110" s="20" t="s">
        <v>2088</v>
      </c>
      <c r="F1110" s="27">
        <f t="shared" si="103"/>
        <v>1294.34</v>
      </c>
      <c r="G1110" s="20">
        <v>0</v>
      </c>
      <c r="H1110" s="20">
        <v>949.09</v>
      </c>
      <c r="I1110" s="20">
        <v>345.25</v>
      </c>
      <c r="J1110" s="20">
        <v>0</v>
      </c>
      <c r="K1110" s="38">
        <v>0</v>
      </c>
      <c r="L1110" s="38">
        <v>0</v>
      </c>
      <c r="M1110" s="39" t="e">
        <f>#REF!+#REF!+#REF!+#REF!</f>
        <v>#REF!</v>
      </c>
      <c r="N1110" s="38" t="s">
        <v>2089</v>
      </c>
      <c r="O1110" s="46"/>
      <c r="P1110" s="46"/>
      <c r="Q1110" s="46"/>
      <c r="R1110" s="46"/>
      <c r="S1110" s="46"/>
      <c r="T1110" s="46"/>
    </row>
    <row r="1111" s="1" customFormat="1" ht="40.5" hidden="1" spans="1:20">
      <c r="A1111" s="20">
        <v>887</v>
      </c>
      <c r="B1111" s="20" t="s">
        <v>2090</v>
      </c>
      <c r="C1111" s="20" t="s">
        <v>29</v>
      </c>
      <c r="D1111" s="20">
        <v>1</v>
      </c>
      <c r="E1111" s="20" t="s">
        <v>2091</v>
      </c>
      <c r="F1111" s="27">
        <f t="shared" si="103"/>
        <v>1084.37</v>
      </c>
      <c r="G1111" s="20">
        <v>0</v>
      </c>
      <c r="H1111" s="20">
        <v>1016.04</v>
      </c>
      <c r="I1111" s="20">
        <v>39.1</v>
      </c>
      <c r="J1111" s="20">
        <v>29.23</v>
      </c>
      <c r="K1111" s="38">
        <v>0</v>
      </c>
      <c r="L1111" s="38">
        <v>0</v>
      </c>
      <c r="M1111" s="39" t="e">
        <f>#REF!+#REF!+#REF!+#REF!</f>
        <v>#REF!</v>
      </c>
      <c r="N1111" s="39"/>
      <c r="O1111" s="46"/>
      <c r="P1111" s="46"/>
      <c r="Q1111" s="46"/>
      <c r="R1111" s="46"/>
      <c r="S1111" s="46"/>
      <c r="T1111" s="46"/>
    </row>
    <row r="1112" s="1" customFormat="1" ht="40.5" hidden="1" spans="1:20">
      <c r="A1112" s="20">
        <v>888</v>
      </c>
      <c r="B1112" s="20" t="s">
        <v>2092</v>
      </c>
      <c r="C1112" s="20" t="s">
        <v>29</v>
      </c>
      <c r="D1112" s="20">
        <v>1</v>
      </c>
      <c r="E1112" s="20" t="s">
        <v>2093</v>
      </c>
      <c r="F1112" s="27">
        <f t="shared" si="103"/>
        <v>408.18</v>
      </c>
      <c r="G1112" s="20">
        <v>0</v>
      </c>
      <c r="H1112" s="20">
        <v>408.18</v>
      </c>
      <c r="I1112" s="20">
        <v>0</v>
      </c>
      <c r="J1112" s="20">
        <v>0</v>
      </c>
      <c r="K1112" s="38">
        <v>0</v>
      </c>
      <c r="L1112" s="38">
        <v>0</v>
      </c>
      <c r="M1112" s="39" t="e">
        <f>#REF!+#REF!+#REF!+#REF!</f>
        <v>#REF!</v>
      </c>
      <c r="N1112" s="39"/>
      <c r="O1112" s="46"/>
      <c r="P1112" s="46"/>
      <c r="Q1112" s="46"/>
      <c r="R1112" s="46"/>
      <c r="S1112" s="46"/>
      <c r="T1112" s="46"/>
    </row>
    <row r="1113" s="1" customFormat="1" ht="27" hidden="1" spans="1:20">
      <c r="A1113" s="20">
        <v>889</v>
      </c>
      <c r="B1113" s="20" t="s">
        <v>2094</v>
      </c>
      <c r="C1113" s="20" t="s">
        <v>29</v>
      </c>
      <c r="D1113" s="20">
        <v>2</v>
      </c>
      <c r="E1113" s="20" t="s">
        <v>2095</v>
      </c>
      <c r="F1113" s="29">
        <f t="shared" si="103"/>
        <v>10265.26</v>
      </c>
      <c r="G1113" s="20">
        <v>0</v>
      </c>
      <c r="H1113" s="20">
        <v>10092.83</v>
      </c>
      <c r="I1113" s="20">
        <v>172.43</v>
      </c>
      <c r="J1113" s="20">
        <v>0</v>
      </c>
      <c r="K1113" s="38">
        <v>0</v>
      </c>
      <c r="L1113" s="38">
        <v>0</v>
      </c>
      <c r="M1113" s="47" t="e">
        <f>#REF!+#REF!+#REF!+#REF!</f>
        <v>#REF!</v>
      </c>
      <c r="N1113" s="47"/>
      <c r="O1113" s="46"/>
      <c r="P1113" s="46"/>
      <c r="Q1113" s="46"/>
      <c r="R1113" s="46"/>
      <c r="S1113" s="46"/>
      <c r="T1113" s="46"/>
    </row>
    <row r="1114" s="1" customFormat="1" ht="27" hidden="1" spans="1:20">
      <c r="A1114" s="20"/>
      <c r="B1114" s="20"/>
      <c r="C1114" s="20"/>
      <c r="D1114" s="20"/>
      <c r="E1114" s="20" t="s">
        <v>2096</v>
      </c>
      <c r="F1114" s="31"/>
      <c r="G1114" s="20"/>
      <c r="H1114" s="20"/>
      <c r="I1114" s="20"/>
      <c r="J1114" s="20"/>
      <c r="K1114" s="38"/>
      <c r="L1114" s="38"/>
      <c r="M1114" s="49"/>
      <c r="N1114" s="49"/>
      <c r="O1114" s="46"/>
      <c r="P1114" s="46"/>
      <c r="Q1114" s="46"/>
      <c r="R1114" s="46"/>
      <c r="S1114" s="46"/>
      <c r="T1114" s="46"/>
    </row>
    <row r="1115" s="1" customFormat="1" ht="40.5" hidden="1" spans="1:20">
      <c r="A1115" s="20">
        <v>890</v>
      </c>
      <c r="B1115" s="20" t="s">
        <v>2097</v>
      </c>
      <c r="C1115" s="20" t="s">
        <v>72</v>
      </c>
      <c r="D1115" s="20">
        <v>1</v>
      </c>
      <c r="E1115" s="20" t="s">
        <v>2098</v>
      </c>
      <c r="F1115" s="27">
        <f t="shared" ref="F1115:F1122" si="104">G1115+H1115+I1115+J1115</f>
        <v>917.42</v>
      </c>
      <c r="G1115" s="20">
        <v>0</v>
      </c>
      <c r="H1115" s="20">
        <v>917.42</v>
      </c>
      <c r="I1115" s="20">
        <v>0</v>
      </c>
      <c r="J1115" s="20">
        <v>0</v>
      </c>
      <c r="K1115" s="38">
        <v>0</v>
      </c>
      <c r="L1115" s="38">
        <v>0</v>
      </c>
      <c r="M1115" s="39" t="e">
        <f>#REF!+#REF!+#REF!+#REF!</f>
        <v>#REF!</v>
      </c>
      <c r="N1115" s="39"/>
      <c r="O1115" s="46"/>
      <c r="P1115" s="46"/>
      <c r="Q1115" s="46"/>
      <c r="R1115" s="46"/>
      <c r="S1115" s="46"/>
      <c r="T1115" s="46"/>
    </row>
    <row r="1116" s="1" customFormat="1" ht="40.5" hidden="1" spans="1:20">
      <c r="A1116" s="20">
        <v>891</v>
      </c>
      <c r="B1116" s="20" t="s">
        <v>2099</v>
      </c>
      <c r="C1116" s="20" t="s">
        <v>29</v>
      </c>
      <c r="D1116" s="20">
        <v>1</v>
      </c>
      <c r="E1116" s="20" t="s">
        <v>2100</v>
      </c>
      <c r="F1116" s="27">
        <f t="shared" si="104"/>
        <v>398.23</v>
      </c>
      <c r="G1116" s="20">
        <v>0</v>
      </c>
      <c r="H1116" s="20">
        <v>0</v>
      </c>
      <c r="I1116" s="20">
        <v>0</v>
      </c>
      <c r="J1116" s="20">
        <v>398.23</v>
      </c>
      <c r="K1116" s="38">
        <v>0</v>
      </c>
      <c r="L1116" s="38">
        <v>0</v>
      </c>
      <c r="M1116" s="39" t="e">
        <f>#REF!+#REF!+#REF!+#REF!</f>
        <v>#REF!</v>
      </c>
      <c r="N1116" s="39"/>
      <c r="O1116" s="46"/>
      <c r="P1116" s="46"/>
      <c r="Q1116" s="46"/>
      <c r="R1116" s="46"/>
      <c r="S1116" s="46"/>
      <c r="T1116" s="46"/>
    </row>
    <row r="1117" s="1" customFormat="1" ht="40.5" hidden="1" spans="1:20">
      <c r="A1117" s="20">
        <v>892</v>
      </c>
      <c r="B1117" s="20" t="s">
        <v>2101</v>
      </c>
      <c r="C1117" s="20" t="s">
        <v>72</v>
      </c>
      <c r="D1117" s="20">
        <v>1</v>
      </c>
      <c r="E1117" s="20" t="s">
        <v>2102</v>
      </c>
      <c r="F1117" s="27">
        <f t="shared" si="104"/>
        <v>2116.9</v>
      </c>
      <c r="G1117" s="20">
        <v>0</v>
      </c>
      <c r="H1117" s="20">
        <v>2114.76</v>
      </c>
      <c r="I1117" s="20">
        <v>2.14</v>
      </c>
      <c r="J1117" s="20">
        <v>0</v>
      </c>
      <c r="K1117" s="38">
        <v>0</v>
      </c>
      <c r="L1117" s="38">
        <v>0</v>
      </c>
      <c r="M1117" s="39" t="e">
        <f>#REF!+#REF!+#REF!+#REF!</f>
        <v>#REF!</v>
      </c>
      <c r="N1117" s="39"/>
      <c r="O1117" s="46"/>
      <c r="P1117" s="46"/>
      <c r="Q1117" s="46"/>
      <c r="R1117" s="46"/>
      <c r="S1117" s="46"/>
      <c r="T1117" s="46"/>
    </row>
    <row r="1118" s="1" customFormat="1" ht="35" hidden="1" customHeight="1" spans="1:20">
      <c r="A1118" s="20">
        <v>893</v>
      </c>
      <c r="B1118" s="20" t="s">
        <v>2103</v>
      </c>
      <c r="C1118" s="20" t="s">
        <v>29</v>
      </c>
      <c r="D1118" s="20">
        <v>1</v>
      </c>
      <c r="E1118" s="20" t="s">
        <v>2104</v>
      </c>
      <c r="F1118" s="27">
        <f t="shared" si="104"/>
        <v>2417.75</v>
      </c>
      <c r="G1118" s="20">
        <v>0</v>
      </c>
      <c r="H1118" s="20">
        <v>2308.29</v>
      </c>
      <c r="I1118" s="20">
        <v>109.46</v>
      </c>
      <c r="J1118" s="20">
        <v>0</v>
      </c>
      <c r="K1118" s="38">
        <v>0</v>
      </c>
      <c r="L1118" s="38">
        <v>0</v>
      </c>
      <c r="M1118" s="39" t="e">
        <f>#REF!+#REF!+#REF!+#REF!</f>
        <v>#REF!</v>
      </c>
      <c r="N1118" s="39"/>
      <c r="O1118" s="46"/>
      <c r="P1118" s="46"/>
      <c r="Q1118" s="46"/>
      <c r="R1118" s="46"/>
      <c r="S1118" s="46"/>
      <c r="T1118" s="46"/>
    </row>
    <row r="1119" s="1" customFormat="1" ht="40.5" hidden="1" spans="1:20">
      <c r="A1119" s="20">
        <v>894</v>
      </c>
      <c r="B1119" s="20" t="s">
        <v>2105</v>
      </c>
      <c r="C1119" s="20" t="s">
        <v>29</v>
      </c>
      <c r="D1119" s="20">
        <v>1</v>
      </c>
      <c r="E1119" s="20" t="s">
        <v>2106</v>
      </c>
      <c r="F1119" s="27">
        <f t="shared" si="104"/>
        <v>2612.03</v>
      </c>
      <c r="G1119" s="20">
        <v>0</v>
      </c>
      <c r="H1119" s="20">
        <v>2607.09</v>
      </c>
      <c r="I1119" s="20">
        <v>0</v>
      </c>
      <c r="J1119" s="20">
        <v>4.94</v>
      </c>
      <c r="K1119" s="38">
        <v>0</v>
      </c>
      <c r="L1119" s="38">
        <v>0</v>
      </c>
      <c r="M1119" s="39" t="e">
        <f>#REF!+#REF!+#REF!+#REF!</f>
        <v>#REF!</v>
      </c>
      <c r="N1119" s="39"/>
      <c r="O1119" s="46"/>
      <c r="P1119" s="46"/>
      <c r="Q1119" s="46"/>
      <c r="R1119" s="46"/>
      <c r="S1119" s="46"/>
      <c r="T1119" s="46"/>
    </row>
    <row r="1120" s="1" customFormat="1" ht="40.5" hidden="1" spans="1:20">
      <c r="A1120" s="20">
        <v>895</v>
      </c>
      <c r="B1120" s="20" t="s">
        <v>2107</v>
      </c>
      <c r="C1120" s="20" t="s">
        <v>29</v>
      </c>
      <c r="D1120" s="20">
        <v>1</v>
      </c>
      <c r="E1120" s="20" t="s">
        <v>2108</v>
      </c>
      <c r="F1120" s="27">
        <f t="shared" si="104"/>
        <v>306.08</v>
      </c>
      <c r="G1120" s="20">
        <v>0</v>
      </c>
      <c r="H1120" s="20">
        <v>0</v>
      </c>
      <c r="I1120" s="20">
        <v>0</v>
      </c>
      <c r="J1120" s="20">
        <v>306.08</v>
      </c>
      <c r="K1120" s="38">
        <v>0</v>
      </c>
      <c r="L1120" s="38">
        <v>0</v>
      </c>
      <c r="M1120" s="39" t="e">
        <f>#REF!+#REF!+#REF!+#REF!</f>
        <v>#REF!</v>
      </c>
      <c r="N1120" s="39"/>
      <c r="O1120" s="46"/>
      <c r="P1120" s="46"/>
      <c r="Q1120" s="46"/>
      <c r="R1120" s="46"/>
      <c r="S1120" s="46"/>
      <c r="T1120" s="46"/>
    </row>
    <row r="1121" s="1" customFormat="1" ht="40.5" hidden="1" spans="1:20">
      <c r="A1121" s="20">
        <v>896</v>
      </c>
      <c r="B1121" s="20" t="s">
        <v>2109</v>
      </c>
      <c r="C1121" s="20" t="s">
        <v>72</v>
      </c>
      <c r="D1121" s="20">
        <v>1</v>
      </c>
      <c r="E1121" s="20" t="s">
        <v>2110</v>
      </c>
      <c r="F1121" s="27">
        <f t="shared" si="104"/>
        <v>2008.84</v>
      </c>
      <c r="G1121" s="20">
        <v>0</v>
      </c>
      <c r="H1121" s="20">
        <f>3780.14-1771.3</f>
        <v>2008.84</v>
      </c>
      <c r="I1121" s="20">
        <v>0</v>
      </c>
      <c r="J1121" s="20">
        <v>0</v>
      </c>
      <c r="K1121" s="38">
        <v>0</v>
      </c>
      <c r="L1121" s="38">
        <v>0</v>
      </c>
      <c r="M1121" s="39" t="e">
        <f>#REF!+#REF!+#REF!+#REF!</f>
        <v>#REF!</v>
      </c>
      <c r="N1121" s="39"/>
      <c r="O1121" s="46"/>
      <c r="P1121" s="46"/>
      <c r="Q1121" s="46"/>
      <c r="R1121" s="46"/>
      <c r="S1121" s="46"/>
      <c r="T1121" s="46"/>
    </row>
    <row r="1122" s="1" customFormat="1" ht="40.5" hidden="1" spans="1:20">
      <c r="A1122" s="20">
        <v>897</v>
      </c>
      <c r="B1122" s="20" t="s">
        <v>2111</v>
      </c>
      <c r="C1122" s="20" t="s">
        <v>29</v>
      </c>
      <c r="D1122" s="20">
        <v>2</v>
      </c>
      <c r="E1122" s="20" t="s">
        <v>2112</v>
      </c>
      <c r="F1122" s="29">
        <f t="shared" si="104"/>
        <v>368.17</v>
      </c>
      <c r="G1122" s="20">
        <v>0</v>
      </c>
      <c r="H1122" s="20">
        <v>49.22</v>
      </c>
      <c r="I1122" s="20">
        <v>0</v>
      </c>
      <c r="J1122" s="20">
        <v>318.95</v>
      </c>
      <c r="K1122" s="38">
        <v>0</v>
      </c>
      <c r="L1122" s="38">
        <v>0</v>
      </c>
      <c r="M1122" s="47" t="e">
        <f>#REF!+#REF!+#REF!+#REF!</f>
        <v>#REF!</v>
      </c>
      <c r="N1122" s="47"/>
      <c r="O1122" s="46"/>
      <c r="P1122" s="46"/>
      <c r="Q1122" s="46"/>
      <c r="R1122" s="46"/>
      <c r="S1122" s="46"/>
      <c r="T1122" s="46"/>
    </row>
    <row r="1123" s="1" customFormat="1" ht="40.5" hidden="1" spans="1:20">
      <c r="A1123" s="20"/>
      <c r="B1123" s="20"/>
      <c r="C1123" s="20"/>
      <c r="D1123" s="20"/>
      <c r="E1123" s="20" t="s">
        <v>2113</v>
      </c>
      <c r="F1123" s="31"/>
      <c r="G1123" s="20"/>
      <c r="H1123" s="20"/>
      <c r="I1123" s="20"/>
      <c r="J1123" s="20"/>
      <c r="K1123" s="38"/>
      <c r="L1123" s="38"/>
      <c r="M1123" s="49"/>
      <c r="N1123" s="49"/>
      <c r="O1123" s="46"/>
      <c r="P1123" s="46"/>
      <c r="Q1123" s="46"/>
      <c r="R1123" s="46"/>
      <c r="S1123" s="46"/>
      <c r="T1123" s="46"/>
    </row>
    <row r="1124" s="1" customFormat="1" ht="40.5" hidden="1" spans="1:20">
      <c r="A1124" s="20">
        <v>898</v>
      </c>
      <c r="B1124" s="20" t="s">
        <v>2114</v>
      </c>
      <c r="C1124" s="20" t="s">
        <v>29</v>
      </c>
      <c r="D1124" s="20">
        <v>3</v>
      </c>
      <c r="E1124" s="20" t="s">
        <v>2115</v>
      </c>
      <c r="F1124" s="29">
        <f>G1124+H1124+I1124+J1124</f>
        <v>3537.3</v>
      </c>
      <c r="G1124" s="20">
        <v>0</v>
      </c>
      <c r="H1124" s="20">
        <v>2840.34</v>
      </c>
      <c r="I1124" s="20">
        <v>71.19</v>
      </c>
      <c r="J1124" s="20">
        <v>625.77</v>
      </c>
      <c r="K1124" s="38">
        <v>0</v>
      </c>
      <c r="L1124" s="38">
        <v>0</v>
      </c>
      <c r="M1124" s="47" t="e">
        <f>#REF!+#REF!+#REF!+#REF!</f>
        <v>#REF!</v>
      </c>
      <c r="N1124" s="47"/>
      <c r="O1124" s="46"/>
      <c r="P1124" s="46"/>
      <c r="Q1124" s="46"/>
      <c r="R1124" s="46"/>
      <c r="S1124" s="46"/>
      <c r="T1124" s="46"/>
    </row>
    <row r="1125" s="1" customFormat="1" ht="27" hidden="1" spans="1:20">
      <c r="A1125" s="20"/>
      <c r="B1125" s="20"/>
      <c r="C1125" s="20"/>
      <c r="D1125" s="20"/>
      <c r="E1125" s="20" t="s">
        <v>2116</v>
      </c>
      <c r="F1125" s="30"/>
      <c r="G1125" s="20"/>
      <c r="H1125" s="20"/>
      <c r="I1125" s="20"/>
      <c r="J1125" s="20"/>
      <c r="K1125" s="38"/>
      <c r="L1125" s="38"/>
      <c r="M1125" s="48"/>
      <c r="N1125" s="48"/>
      <c r="O1125" s="46"/>
      <c r="P1125" s="46"/>
      <c r="Q1125" s="46"/>
      <c r="R1125" s="46"/>
      <c r="S1125" s="46"/>
      <c r="T1125" s="46"/>
    </row>
    <row r="1126" s="1" customFormat="1" ht="40.5" hidden="1" spans="1:20">
      <c r="A1126" s="20"/>
      <c r="B1126" s="20"/>
      <c r="C1126" s="20"/>
      <c r="D1126" s="20"/>
      <c r="E1126" s="20" t="s">
        <v>2117</v>
      </c>
      <c r="F1126" s="31"/>
      <c r="G1126" s="20"/>
      <c r="H1126" s="20"/>
      <c r="I1126" s="20"/>
      <c r="J1126" s="20"/>
      <c r="K1126" s="38"/>
      <c r="L1126" s="38"/>
      <c r="M1126" s="49"/>
      <c r="N1126" s="49"/>
      <c r="O1126" s="46"/>
      <c r="P1126" s="46"/>
      <c r="Q1126" s="46"/>
      <c r="R1126" s="46"/>
      <c r="S1126" s="46"/>
      <c r="T1126" s="46"/>
    </row>
    <row r="1127" s="1" customFormat="1" ht="40.5" hidden="1" spans="1:20">
      <c r="A1127" s="20">
        <v>899</v>
      </c>
      <c r="B1127" s="20" t="s">
        <v>2118</v>
      </c>
      <c r="C1127" s="20" t="s">
        <v>29</v>
      </c>
      <c r="D1127" s="20">
        <v>1</v>
      </c>
      <c r="E1127" s="20" t="s">
        <v>2119</v>
      </c>
      <c r="F1127" s="27">
        <f>G1127+H1127+I1127+J1127</f>
        <v>869.58</v>
      </c>
      <c r="G1127" s="20">
        <v>0</v>
      </c>
      <c r="H1127" s="20">
        <v>0</v>
      </c>
      <c r="I1127" s="20">
        <f>5.24-0.01</f>
        <v>5.23</v>
      </c>
      <c r="J1127" s="20">
        <v>864.35</v>
      </c>
      <c r="K1127" s="38">
        <v>0</v>
      </c>
      <c r="L1127" s="38">
        <v>0</v>
      </c>
      <c r="M1127" s="39" t="e">
        <f>#REF!+#REF!+#REF!+#REF!</f>
        <v>#REF!</v>
      </c>
      <c r="N1127" s="38" t="s">
        <v>2120</v>
      </c>
      <c r="O1127" s="46"/>
      <c r="P1127" s="46"/>
      <c r="Q1127" s="46"/>
      <c r="R1127" s="46"/>
      <c r="S1127" s="46"/>
      <c r="T1127" s="46"/>
    </row>
    <row r="1128" s="8" customFormat="1" ht="52" hidden="1" customHeight="1" spans="1:14">
      <c r="A1128" s="85" t="s">
        <v>2121</v>
      </c>
      <c r="B1128" s="85"/>
      <c r="C1128" s="85"/>
      <c r="D1128" s="85"/>
      <c r="E1128" s="85"/>
      <c r="F1128" s="86">
        <f t="shared" ref="F1128:M1128" si="105">SUM(F5:F1127)</f>
        <v>1317330</v>
      </c>
      <c r="G1128" s="85">
        <f t="shared" si="105"/>
        <v>103174.49</v>
      </c>
      <c r="H1128" s="85">
        <f t="shared" si="105"/>
        <v>740275.259999999</v>
      </c>
      <c r="I1128" s="85">
        <f t="shared" si="105"/>
        <v>145755.84</v>
      </c>
      <c r="J1128" s="85">
        <f t="shared" si="105"/>
        <v>329082.69</v>
      </c>
      <c r="K1128" s="85">
        <f t="shared" si="105"/>
        <v>958.28</v>
      </c>
      <c r="L1128" s="85">
        <f t="shared" si="105"/>
        <v>4000</v>
      </c>
      <c r="M1128" s="87" t="e">
        <f t="shared" si="105"/>
        <v>#REF!</v>
      </c>
      <c r="N1128" s="88"/>
    </row>
  </sheetData>
  <autoFilter ref="A4:S1128">
    <filterColumn colId="12">
      <customFilters>
        <customFilter operator="equal" val="0.00"/>
      </customFilters>
    </filterColumn>
    <extLst/>
  </autoFilter>
  <mergeCells count="1796">
    <mergeCell ref="A1:M1"/>
    <mergeCell ref="A2:M2"/>
    <mergeCell ref="F3:J3"/>
    <mergeCell ref="A1128:E1128"/>
    <mergeCell ref="A3:A4"/>
    <mergeCell ref="A14:A16"/>
    <mergeCell ref="A17:A18"/>
    <mergeCell ref="A29:A30"/>
    <mergeCell ref="A32:A33"/>
    <mergeCell ref="A34:A35"/>
    <mergeCell ref="A36:A37"/>
    <mergeCell ref="A38:A39"/>
    <mergeCell ref="A47:A49"/>
    <mergeCell ref="A50:A52"/>
    <mergeCell ref="A53:A54"/>
    <mergeCell ref="A66:A67"/>
    <mergeCell ref="A72:A74"/>
    <mergeCell ref="A77:A78"/>
    <mergeCell ref="A81:A82"/>
    <mergeCell ref="A83:A86"/>
    <mergeCell ref="A87:A88"/>
    <mergeCell ref="A91:A92"/>
    <mergeCell ref="A98:A99"/>
    <mergeCell ref="A109:A110"/>
    <mergeCell ref="A111:A112"/>
    <mergeCell ref="A121:A122"/>
    <mergeCell ref="A129:A130"/>
    <mergeCell ref="A131:A132"/>
    <mergeCell ref="A138:A139"/>
    <mergeCell ref="A146:A147"/>
    <mergeCell ref="A154:A155"/>
    <mergeCell ref="A158:A159"/>
    <mergeCell ref="A161:A163"/>
    <mergeCell ref="A169:A170"/>
    <mergeCell ref="A175:A176"/>
    <mergeCell ref="A192:A195"/>
    <mergeCell ref="A213:A214"/>
    <mergeCell ref="A216:A217"/>
    <mergeCell ref="A222:A223"/>
    <mergeCell ref="A224:A227"/>
    <mergeCell ref="A228:A229"/>
    <mergeCell ref="A230:A231"/>
    <mergeCell ref="A234:A235"/>
    <mergeCell ref="A240:A241"/>
    <mergeCell ref="A243:A244"/>
    <mergeCell ref="A250:A252"/>
    <mergeCell ref="A253:A254"/>
    <mergeCell ref="A255:A256"/>
    <mergeCell ref="A257:A260"/>
    <mergeCell ref="A263:A264"/>
    <mergeCell ref="A265:A266"/>
    <mergeCell ref="A268:A270"/>
    <mergeCell ref="A292:A293"/>
    <mergeCell ref="A296:A297"/>
    <mergeCell ref="A306:A307"/>
    <mergeCell ref="A326:A327"/>
    <mergeCell ref="A333:A334"/>
    <mergeCell ref="A339:A344"/>
    <mergeCell ref="A345:A346"/>
    <mergeCell ref="A347:A348"/>
    <mergeCell ref="A351:A352"/>
    <mergeCell ref="A354:A360"/>
    <mergeCell ref="A367:A368"/>
    <mergeCell ref="A369:A370"/>
    <mergeCell ref="A376:A377"/>
    <mergeCell ref="A379:A381"/>
    <mergeCell ref="A385:A386"/>
    <mergeCell ref="A394:A395"/>
    <mergeCell ref="A416:A418"/>
    <mergeCell ref="A425:A430"/>
    <mergeCell ref="A431:A432"/>
    <mergeCell ref="A433:A434"/>
    <mergeCell ref="A454:A455"/>
    <mergeCell ref="A476:A477"/>
    <mergeCell ref="A482:A483"/>
    <mergeCell ref="A486:A487"/>
    <mergeCell ref="A496:A501"/>
    <mergeCell ref="A509:A510"/>
    <mergeCell ref="A512:A513"/>
    <mergeCell ref="A515:A516"/>
    <mergeCell ref="A523:A525"/>
    <mergeCell ref="A526:A527"/>
    <mergeCell ref="A530:A531"/>
    <mergeCell ref="A535:A536"/>
    <mergeCell ref="A546:A549"/>
    <mergeCell ref="A560:A561"/>
    <mergeCell ref="A583:A586"/>
    <mergeCell ref="A593:A594"/>
    <mergeCell ref="A600:A601"/>
    <mergeCell ref="A610:A611"/>
    <mergeCell ref="A623:A624"/>
    <mergeCell ref="A628:A630"/>
    <mergeCell ref="A633:A634"/>
    <mergeCell ref="A644:A646"/>
    <mergeCell ref="A672:A673"/>
    <mergeCell ref="A679:A680"/>
    <mergeCell ref="A689:A690"/>
    <mergeCell ref="A693:A694"/>
    <mergeCell ref="A698:A701"/>
    <mergeCell ref="A717:A718"/>
    <mergeCell ref="A731:A732"/>
    <mergeCell ref="A735:A737"/>
    <mergeCell ref="A741:A743"/>
    <mergeCell ref="A754:A755"/>
    <mergeCell ref="A769:A770"/>
    <mergeCell ref="A783:A784"/>
    <mergeCell ref="A787:A788"/>
    <mergeCell ref="A796:A797"/>
    <mergeCell ref="A824:A825"/>
    <mergeCell ref="A858:A861"/>
    <mergeCell ref="A865:A866"/>
    <mergeCell ref="A871:A875"/>
    <mergeCell ref="A878:A890"/>
    <mergeCell ref="A896:A897"/>
    <mergeCell ref="A902:A903"/>
    <mergeCell ref="A906:A908"/>
    <mergeCell ref="A909:A910"/>
    <mergeCell ref="A911:A912"/>
    <mergeCell ref="A914:A915"/>
    <mergeCell ref="A916:A918"/>
    <mergeCell ref="A933:A935"/>
    <mergeCell ref="A943:A945"/>
    <mergeCell ref="A947:A948"/>
    <mergeCell ref="A957:A958"/>
    <mergeCell ref="A960:A961"/>
    <mergeCell ref="A962:A967"/>
    <mergeCell ref="A971:A972"/>
    <mergeCell ref="A973:A974"/>
    <mergeCell ref="A980:A981"/>
    <mergeCell ref="A982:A983"/>
    <mergeCell ref="A995:A996"/>
    <mergeCell ref="A998:A999"/>
    <mergeCell ref="A1001:A1002"/>
    <mergeCell ref="A1004:A1005"/>
    <mergeCell ref="A1006:A1008"/>
    <mergeCell ref="A1020:A1021"/>
    <mergeCell ref="A1024:A1026"/>
    <mergeCell ref="A1027:A1029"/>
    <mergeCell ref="A1040:A1041"/>
    <mergeCell ref="A1043:A1044"/>
    <mergeCell ref="A1045:A1046"/>
    <mergeCell ref="A1048:A1050"/>
    <mergeCell ref="A1055:A1057"/>
    <mergeCell ref="A1068:A1069"/>
    <mergeCell ref="A1077:A1078"/>
    <mergeCell ref="A1085:A1086"/>
    <mergeCell ref="A1088:A1089"/>
    <mergeCell ref="A1091:A1093"/>
    <mergeCell ref="A1095:A1096"/>
    <mergeCell ref="A1104:A1105"/>
    <mergeCell ref="A1113:A1114"/>
    <mergeCell ref="A1122:A1123"/>
    <mergeCell ref="A1124:A1126"/>
    <mergeCell ref="B3:B4"/>
    <mergeCell ref="B14:B16"/>
    <mergeCell ref="B17:B18"/>
    <mergeCell ref="B29:B30"/>
    <mergeCell ref="B32:B33"/>
    <mergeCell ref="B34:B35"/>
    <mergeCell ref="B36:B37"/>
    <mergeCell ref="B38:B39"/>
    <mergeCell ref="B47:B49"/>
    <mergeCell ref="B50:B52"/>
    <mergeCell ref="B53:B54"/>
    <mergeCell ref="B66:B67"/>
    <mergeCell ref="B72:B74"/>
    <mergeCell ref="B77:B78"/>
    <mergeCell ref="B81:B82"/>
    <mergeCell ref="B83:B86"/>
    <mergeCell ref="B87:B88"/>
    <mergeCell ref="B91:B92"/>
    <mergeCell ref="B98:B99"/>
    <mergeCell ref="B109:B110"/>
    <mergeCell ref="B111:B112"/>
    <mergeCell ref="B121:B122"/>
    <mergeCell ref="B129:B130"/>
    <mergeCell ref="B131:B132"/>
    <mergeCell ref="B138:B139"/>
    <mergeCell ref="B146:B147"/>
    <mergeCell ref="B154:B155"/>
    <mergeCell ref="B158:B159"/>
    <mergeCell ref="B161:B163"/>
    <mergeCell ref="B169:B170"/>
    <mergeCell ref="B175:B176"/>
    <mergeCell ref="B192:B195"/>
    <mergeCell ref="B213:B214"/>
    <mergeCell ref="B216:B217"/>
    <mergeCell ref="B222:B223"/>
    <mergeCell ref="B224:B227"/>
    <mergeCell ref="B228:B229"/>
    <mergeCell ref="B230:B231"/>
    <mergeCell ref="B234:B235"/>
    <mergeCell ref="B240:B241"/>
    <mergeCell ref="B243:B244"/>
    <mergeCell ref="B250:B252"/>
    <mergeCell ref="B253:B254"/>
    <mergeCell ref="B255:B256"/>
    <mergeCell ref="B257:B260"/>
    <mergeCell ref="B263:B264"/>
    <mergeCell ref="B265:B266"/>
    <mergeCell ref="B268:B270"/>
    <mergeCell ref="B292:B293"/>
    <mergeCell ref="B296:B297"/>
    <mergeCell ref="B306:B307"/>
    <mergeCell ref="B326:B327"/>
    <mergeCell ref="B333:B334"/>
    <mergeCell ref="B339:B344"/>
    <mergeCell ref="B345:B346"/>
    <mergeCell ref="B347:B348"/>
    <mergeCell ref="B351:B352"/>
    <mergeCell ref="B354:B360"/>
    <mergeCell ref="B367:B368"/>
    <mergeCell ref="B369:B370"/>
    <mergeCell ref="B376:B377"/>
    <mergeCell ref="B379:B381"/>
    <mergeCell ref="B385:B386"/>
    <mergeCell ref="B394:B395"/>
    <mergeCell ref="B416:B418"/>
    <mergeCell ref="B425:B430"/>
    <mergeCell ref="B431:B432"/>
    <mergeCell ref="B433:B434"/>
    <mergeCell ref="B454:B455"/>
    <mergeCell ref="B476:B477"/>
    <mergeCell ref="B482:B483"/>
    <mergeCell ref="B486:B487"/>
    <mergeCell ref="B496:B501"/>
    <mergeCell ref="B509:B510"/>
    <mergeCell ref="B512:B513"/>
    <mergeCell ref="B515:B516"/>
    <mergeCell ref="B523:B525"/>
    <mergeCell ref="B526:B527"/>
    <mergeCell ref="B530:B531"/>
    <mergeCell ref="B535:B536"/>
    <mergeCell ref="B546:B549"/>
    <mergeCell ref="B560:B561"/>
    <mergeCell ref="B583:B586"/>
    <mergeCell ref="B593:B594"/>
    <mergeCell ref="B600:B601"/>
    <mergeCell ref="B610:B611"/>
    <mergeCell ref="B623:B624"/>
    <mergeCell ref="B628:B630"/>
    <mergeCell ref="B633:B634"/>
    <mergeCell ref="B644:B646"/>
    <mergeCell ref="B672:B673"/>
    <mergeCell ref="B679:B680"/>
    <mergeCell ref="B689:B690"/>
    <mergeCell ref="B693:B694"/>
    <mergeCell ref="B698:B701"/>
    <mergeCell ref="B717:B718"/>
    <mergeCell ref="B731:B732"/>
    <mergeCell ref="B735:B737"/>
    <mergeCell ref="B741:B743"/>
    <mergeCell ref="B754:B755"/>
    <mergeCell ref="B769:B770"/>
    <mergeCell ref="B783:B784"/>
    <mergeCell ref="B787:B788"/>
    <mergeCell ref="B796:B797"/>
    <mergeCell ref="B824:B825"/>
    <mergeCell ref="B858:B861"/>
    <mergeCell ref="B865:B866"/>
    <mergeCell ref="B871:B875"/>
    <mergeCell ref="B878:B890"/>
    <mergeCell ref="B896:B897"/>
    <mergeCell ref="B902:B903"/>
    <mergeCell ref="B906:B908"/>
    <mergeCell ref="B909:B910"/>
    <mergeCell ref="B911:B912"/>
    <mergeCell ref="B914:B915"/>
    <mergeCell ref="B916:B918"/>
    <mergeCell ref="B933:B935"/>
    <mergeCell ref="B943:B945"/>
    <mergeCell ref="B947:B948"/>
    <mergeCell ref="B957:B958"/>
    <mergeCell ref="B960:B961"/>
    <mergeCell ref="B962:B967"/>
    <mergeCell ref="B971:B972"/>
    <mergeCell ref="B973:B974"/>
    <mergeCell ref="B980:B981"/>
    <mergeCell ref="B982:B983"/>
    <mergeCell ref="B995:B996"/>
    <mergeCell ref="B998:B999"/>
    <mergeCell ref="B1001:B1002"/>
    <mergeCell ref="B1004:B1005"/>
    <mergeCell ref="B1006:B1008"/>
    <mergeCell ref="B1020:B1021"/>
    <mergeCell ref="B1024:B1026"/>
    <mergeCell ref="B1027:B1029"/>
    <mergeCell ref="B1040:B1041"/>
    <mergeCell ref="B1043:B1044"/>
    <mergeCell ref="B1045:B1046"/>
    <mergeCell ref="B1048:B1050"/>
    <mergeCell ref="B1055:B1057"/>
    <mergeCell ref="B1068:B1069"/>
    <mergeCell ref="B1077:B1078"/>
    <mergeCell ref="B1085:B1086"/>
    <mergeCell ref="B1088:B1089"/>
    <mergeCell ref="B1091:B1093"/>
    <mergeCell ref="B1095:B1096"/>
    <mergeCell ref="B1104:B1105"/>
    <mergeCell ref="B1113:B1114"/>
    <mergeCell ref="B1122:B1123"/>
    <mergeCell ref="B1124:B1126"/>
    <mergeCell ref="C3:C4"/>
    <mergeCell ref="C14:C16"/>
    <mergeCell ref="C17:C18"/>
    <mergeCell ref="C29:C30"/>
    <mergeCell ref="C32:C33"/>
    <mergeCell ref="C34:C35"/>
    <mergeCell ref="C36:C37"/>
    <mergeCell ref="C38:C39"/>
    <mergeCell ref="C47:C49"/>
    <mergeCell ref="C50:C52"/>
    <mergeCell ref="C53:C54"/>
    <mergeCell ref="C66:C67"/>
    <mergeCell ref="C87:C88"/>
    <mergeCell ref="C109:C110"/>
    <mergeCell ref="C129:C130"/>
    <mergeCell ref="C131:C132"/>
    <mergeCell ref="C138:C139"/>
    <mergeCell ref="C158:C159"/>
    <mergeCell ref="C161:C163"/>
    <mergeCell ref="C169:C170"/>
    <mergeCell ref="C175:C176"/>
    <mergeCell ref="C192:C195"/>
    <mergeCell ref="C228:C229"/>
    <mergeCell ref="C234:C235"/>
    <mergeCell ref="C240:C241"/>
    <mergeCell ref="C243:C244"/>
    <mergeCell ref="C253:C254"/>
    <mergeCell ref="C255:C256"/>
    <mergeCell ref="C257:C260"/>
    <mergeCell ref="C263:C264"/>
    <mergeCell ref="C265:C266"/>
    <mergeCell ref="C268:C270"/>
    <mergeCell ref="C292:C293"/>
    <mergeCell ref="C296:C297"/>
    <mergeCell ref="C333:C334"/>
    <mergeCell ref="C345:C346"/>
    <mergeCell ref="C354:C360"/>
    <mergeCell ref="C367:C368"/>
    <mergeCell ref="C369:C370"/>
    <mergeCell ref="C376:C377"/>
    <mergeCell ref="C385:C386"/>
    <mergeCell ref="C416:C418"/>
    <mergeCell ref="C425:C430"/>
    <mergeCell ref="C431:C432"/>
    <mergeCell ref="C433:C434"/>
    <mergeCell ref="C454:C455"/>
    <mergeCell ref="C476:C477"/>
    <mergeCell ref="C482:C483"/>
    <mergeCell ref="C486:C487"/>
    <mergeCell ref="C496:C501"/>
    <mergeCell ref="C509:C510"/>
    <mergeCell ref="C512:C513"/>
    <mergeCell ref="C515:C516"/>
    <mergeCell ref="C523:C525"/>
    <mergeCell ref="C526:C527"/>
    <mergeCell ref="C530:C531"/>
    <mergeCell ref="C535:C536"/>
    <mergeCell ref="C546:C549"/>
    <mergeCell ref="C560:C561"/>
    <mergeCell ref="C583:C586"/>
    <mergeCell ref="C593:C594"/>
    <mergeCell ref="C600:C601"/>
    <mergeCell ref="C610:C611"/>
    <mergeCell ref="C623:C624"/>
    <mergeCell ref="C628:C630"/>
    <mergeCell ref="C633:C634"/>
    <mergeCell ref="C644:C646"/>
    <mergeCell ref="C672:C673"/>
    <mergeCell ref="C679:C680"/>
    <mergeCell ref="C689:C690"/>
    <mergeCell ref="C693:C694"/>
    <mergeCell ref="C698:C701"/>
    <mergeCell ref="C717:C718"/>
    <mergeCell ref="C731:C732"/>
    <mergeCell ref="C735:C737"/>
    <mergeCell ref="C741:C743"/>
    <mergeCell ref="C754:C755"/>
    <mergeCell ref="C769:C770"/>
    <mergeCell ref="C783:C784"/>
    <mergeCell ref="C787:C788"/>
    <mergeCell ref="C796:C797"/>
    <mergeCell ref="C824:C825"/>
    <mergeCell ref="C858:C861"/>
    <mergeCell ref="C865:C866"/>
    <mergeCell ref="C871:C875"/>
    <mergeCell ref="C878:C890"/>
    <mergeCell ref="C896:C897"/>
    <mergeCell ref="C902:C903"/>
    <mergeCell ref="C906:C908"/>
    <mergeCell ref="C909:C910"/>
    <mergeCell ref="C911:C912"/>
    <mergeCell ref="C914:C915"/>
    <mergeCell ref="C916:C918"/>
    <mergeCell ref="C933:C935"/>
    <mergeCell ref="C943:C945"/>
    <mergeCell ref="C947:C948"/>
    <mergeCell ref="C957:C958"/>
    <mergeCell ref="C960:C961"/>
    <mergeCell ref="C962:C967"/>
    <mergeCell ref="C971:C972"/>
    <mergeCell ref="C973:C974"/>
    <mergeCell ref="C980:C981"/>
    <mergeCell ref="C982:C983"/>
    <mergeCell ref="C995:C996"/>
    <mergeCell ref="C998:C999"/>
    <mergeCell ref="C1001:C1002"/>
    <mergeCell ref="C1004:C1005"/>
    <mergeCell ref="C1006:C1008"/>
    <mergeCell ref="C1020:C1021"/>
    <mergeCell ref="C1024:C1026"/>
    <mergeCell ref="C1027:C1029"/>
    <mergeCell ref="C1040:C1041"/>
    <mergeCell ref="C1043:C1044"/>
    <mergeCell ref="C1045:C1046"/>
    <mergeCell ref="C1048:C1050"/>
    <mergeCell ref="C1055:C1057"/>
    <mergeCell ref="C1068:C1069"/>
    <mergeCell ref="C1077:C1078"/>
    <mergeCell ref="C1085:C1086"/>
    <mergeCell ref="C1088:C1089"/>
    <mergeCell ref="C1091:C1093"/>
    <mergeCell ref="C1095:C1096"/>
    <mergeCell ref="C1104:C1105"/>
    <mergeCell ref="C1113:C1114"/>
    <mergeCell ref="C1122:C1123"/>
    <mergeCell ref="C1124:C1126"/>
    <mergeCell ref="D3:D4"/>
    <mergeCell ref="D14:D16"/>
    <mergeCell ref="D17:D18"/>
    <mergeCell ref="D29:D30"/>
    <mergeCell ref="D32:D33"/>
    <mergeCell ref="D34:D35"/>
    <mergeCell ref="D36:D37"/>
    <mergeCell ref="D38:D39"/>
    <mergeCell ref="D47:D49"/>
    <mergeCell ref="D50:D52"/>
    <mergeCell ref="D53:D54"/>
    <mergeCell ref="D66:D67"/>
    <mergeCell ref="D72:D74"/>
    <mergeCell ref="D77:D78"/>
    <mergeCell ref="D81:D82"/>
    <mergeCell ref="D83:D86"/>
    <mergeCell ref="D87:D88"/>
    <mergeCell ref="D91:D92"/>
    <mergeCell ref="D98:D99"/>
    <mergeCell ref="D109:D110"/>
    <mergeCell ref="D111:D112"/>
    <mergeCell ref="D121:D122"/>
    <mergeCell ref="D129:D130"/>
    <mergeCell ref="D131:D132"/>
    <mergeCell ref="D138:D139"/>
    <mergeCell ref="D146:D147"/>
    <mergeCell ref="D154:D155"/>
    <mergeCell ref="D158:D159"/>
    <mergeCell ref="D161:D163"/>
    <mergeCell ref="D169:D170"/>
    <mergeCell ref="D175:D176"/>
    <mergeCell ref="D192:D195"/>
    <mergeCell ref="D213:D214"/>
    <mergeCell ref="D216:D217"/>
    <mergeCell ref="D222:D223"/>
    <mergeCell ref="D224:D227"/>
    <mergeCell ref="D228:D229"/>
    <mergeCell ref="D230:D231"/>
    <mergeCell ref="D234:D235"/>
    <mergeCell ref="D240:D241"/>
    <mergeCell ref="D243:D244"/>
    <mergeCell ref="D250:D252"/>
    <mergeCell ref="D253:D254"/>
    <mergeCell ref="D255:D256"/>
    <mergeCell ref="D257:D260"/>
    <mergeCell ref="D263:D264"/>
    <mergeCell ref="D265:D266"/>
    <mergeCell ref="D268:D270"/>
    <mergeCell ref="D292:D293"/>
    <mergeCell ref="D296:D297"/>
    <mergeCell ref="D306:D307"/>
    <mergeCell ref="D326:D327"/>
    <mergeCell ref="D333:D334"/>
    <mergeCell ref="D339:D344"/>
    <mergeCell ref="D345:D346"/>
    <mergeCell ref="D347:D348"/>
    <mergeCell ref="D351:D352"/>
    <mergeCell ref="D354:D360"/>
    <mergeCell ref="D367:D368"/>
    <mergeCell ref="D369:D370"/>
    <mergeCell ref="D376:D377"/>
    <mergeCell ref="D379:D381"/>
    <mergeCell ref="D385:D386"/>
    <mergeCell ref="D394:D395"/>
    <mergeCell ref="D416:D418"/>
    <mergeCell ref="D425:D430"/>
    <mergeCell ref="D431:D432"/>
    <mergeCell ref="D433:D434"/>
    <mergeCell ref="D454:D455"/>
    <mergeCell ref="D476:D477"/>
    <mergeCell ref="D482:D483"/>
    <mergeCell ref="D486:D487"/>
    <mergeCell ref="D496:D501"/>
    <mergeCell ref="D509:D510"/>
    <mergeCell ref="D512:D513"/>
    <mergeCell ref="D515:D516"/>
    <mergeCell ref="D523:D525"/>
    <mergeCell ref="D526:D527"/>
    <mergeCell ref="D530:D531"/>
    <mergeCell ref="D535:D536"/>
    <mergeCell ref="D546:D549"/>
    <mergeCell ref="D560:D561"/>
    <mergeCell ref="D583:D586"/>
    <mergeCell ref="D593:D594"/>
    <mergeCell ref="D600:D601"/>
    <mergeCell ref="D610:D611"/>
    <mergeCell ref="D623:D624"/>
    <mergeCell ref="D628:D630"/>
    <mergeCell ref="D633:D634"/>
    <mergeCell ref="D644:D646"/>
    <mergeCell ref="D672:D673"/>
    <mergeCell ref="D679:D680"/>
    <mergeCell ref="D689:D690"/>
    <mergeCell ref="D693:D694"/>
    <mergeCell ref="D698:D701"/>
    <mergeCell ref="D717:D718"/>
    <mergeCell ref="D731:D732"/>
    <mergeCell ref="D735:D737"/>
    <mergeCell ref="D741:D743"/>
    <mergeCell ref="D754:D755"/>
    <mergeCell ref="D769:D770"/>
    <mergeCell ref="D783:D784"/>
    <mergeCell ref="D787:D788"/>
    <mergeCell ref="D796:D797"/>
    <mergeCell ref="D824:D825"/>
    <mergeCell ref="D858:D861"/>
    <mergeCell ref="D865:D866"/>
    <mergeCell ref="D871:D875"/>
    <mergeCell ref="D878:D890"/>
    <mergeCell ref="D896:D897"/>
    <mergeCell ref="D902:D903"/>
    <mergeCell ref="D906:D908"/>
    <mergeCell ref="D909:D910"/>
    <mergeCell ref="D911:D912"/>
    <mergeCell ref="D914:D915"/>
    <mergeCell ref="D916:D918"/>
    <mergeCell ref="D933:D935"/>
    <mergeCell ref="D943:D945"/>
    <mergeCell ref="D947:D948"/>
    <mergeCell ref="D957:D958"/>
    <mergeCell ref="D960:D961"/>
    <mergeCell ref="D962:D967"/>
    <mergeCell ref="D971:D972"/>
    <mergeCell ref="D973:D974"/>
    <mergeCell ref="D980:D981"/>
    <mergeCell ref="D982:D983"/>
    <mergeCell ref="D995:D996"/>
    <mergeCell ref="D998:D999"/>
    <mergeCell ref="D1001:D1002"/>
    <mergeCell ref="D1004:D1005"/>
    <mergeCell ref="D1006:D1008"/>
    <mergeCell ref="D1020:D1021"/>
    <mergeCell ref="D1024:D1026"/>
    <mergeCell ref="D1027:D1029"/>
    <mergeCell ref="D1040:D1041"/>
    <mergeCell ref="D1043:D1044"/>
    <mergeCell ref="D1045:D1046"/>
    <mergeCell ref="D1048:D1050"/>
    <mergeCell ref="D1055:D1057"/>
    <mergeCell ref="D1068:D1069"/>
    <mergeCell ref="D1077:D1078"/>
    <mergeCell ref="D1085:D1086"/>
    <mergeCell ref="D1088:D1089"/>
    <mergeCell ref="D1091:D1093"/>
    <mergeCell ref="D1095:D1096"/>
    <mergeCell ref="D1104:D1105"/>
    <mergeCell ref="D1113:D1114"/>
    <mergeCell ref="D1122:D1123"/>
    <mergeCell ref="D1124:D1126"/>
    <mergeCell ref="E3:E4"/>
    <mergeCell ref="F14:F16"/>
    <mergeCell ref="F17:F18"/>
    <mergeCell ref="F29:F30"/>
    <mergeCell ref="F32:F33"/>
    <mergeCell ref="F34:F35"/>
    <mergeCell ref="F36:F37"/>
    <mergeCell ref="F38:F39"/>
    <mergeCell ref="F47:F49"/>
    <mergeCell ref="F50:F52"/>
    <mergeCell ref="F53:F54"/>
    <mergeCell ref="F66:F67"/>
    <mergeCell ref="F72:F74"/>
    <mergeCell ref="F77:F78"/>
    <mergeCell ref="F81:F82"/>
    <mergeCell ref="F83:F86"/>
    <mergeCell ref="F87:F88"/>
    <mergeCell ref="F91:F92"/>
    <mergeCell ref="F98:F99"/>
    <mergeCell ref="F109:F110"/>
    <mergeCell ref="F111:F112"/>
    <mergeCell ref="F121:F122"/>
    <mergeCell ref="F129:F130"/>
    <mergeCell ref="F131:F132"/>
    <mergeCell ref="F138:F139"/>
    <mergeCell ref="F146:F147"/>
    <mergeCell ref="F154:F155"/>
    <mergeCell ref="F158:F159"/>
    <mergeCell ref="F161:F163"/>
    <mergeCell ref="F169:F170"/>
    <mergeCell ref="F175:F176"/>
    <mergeCell ref="F192:F195"/>
    <mergeCell ref="F213:F214"/>
    <mergeCell ref="F216:F217"/>
    <mergeCell ref="F222:F223"/>
    <mergeCell ref="F224:F227"/>
    <mergeCell ref="F228:F229"/>
    <mergeCell ref="F230:F231"/>
    <mergeCell ref="F234:F235"/>
    <mergeCell ref="F240:F241"/>
    <mergeCell ref="F243:F244"/>
    <mergeCell ref="F250:F252"/>
    <mergeCell ref="F253:F254"/>
    <mergeCell ref="F255:F256"/>
    <mergeCell ref="F257:F260"/>
    <mergeCell ref="F263:F264"/>
    <mergeCell ref="F265:F266"/>
    <mergeCell ref="F268:F270"/>
    <mergeCell ref="F292:F293"/>
    <mergeCell ref="F296:F297"/>
    <mergeCell ref="F306:F307"/>
    <mergeCell ref="F326:F327"/>
    <mergeCell ref="F333:F334"/>
    <mergeCell ref="F339:F344"/>
    <mergeCell ref="F345:F346"/>
    <mergeCell ref="F347:F348"/>
    <mergeCell ref="F351:F352"/>
    <mergeCell ref="F354:F360"/>
    <mergeCell ref="F367:F368"/>
    <mergeCell ref="F369:F370"/>
    <mergeCell ref="F376:F377"/>
    <mergeCell ref="F379:F381"/>
    <mergeCell ref="F385:F386"/>
    <mergeCell ref="F394:F395"/>
    <mergeCell ref="F416:F418"/>
    <mergeCell ref="F425:F430"/>
    <mergeCell ref="F431:F432"/>
    <mergeCell ref="F433:F434"/>
    <mergeCell ref="F454:F455"/>
    <mergeCell ref="F476:F477"/>
    <mergeCell ref="F482:F483"/>
    <mergeCell ref="F486:F487"/>
    <mergeCell ref="F496:F501"/>
    <mergeCell ref="F509:F510"/>
    <mergeCell ref="F512:F513"/>
    <mergeCell ref="F515:F516"/>
    <mergeCell ref="F523:F525"/>
    <mergeCell ref="F526:F527"/>
    <mergeCell ref="F530:F531"/>
    <mergeCell ref="F535:F536"/>
    <mergeCell ref="F546:F549"/>
    <mergeCell ref="F560:F561"/>
    <mergeCell ref="F583:F586"/>
    <mergeCell ref="F593:F594"/>
    <mergeCell ref="F600:F601"/>
    <mergeCell ref="F610:F611"/>
    <mergeCell ref="F623:F624"/>
    <mergeCell ref="F628:F630"/>
    <mergeCell ref="F633:F634"/>
    <mergeCell ref="F644:F646"/>
    <mergeCell ref="F672:F673"/>
    <mergeCell ref="F679:F680"/>
    <mergeCell ref="F689:F690"/>
    <mergeCell ref="F693:F694"/>
    <mergeCell ref="F698:F701"/>
    <mergeCell ref="F717:F718"/>
    <mergeCell ref="F731:F732"/>
    <mergeCell ref="F735:F737"/>
    <mergeCell ref="F741:F743"/>
    <mergeCell ref="F754:F755"/>
    <mergeCell ref="F769:F770"/>
    <mergeCell ref="F783:F784"/>
    <mergeCell ref="F787:F788"/>
    <mergeCell ref="F796:F797"/>
    <mergeCell ref="F824:F825"/>
    <mergeCell ref="F858:F861"/>
    <mergeCell ref="F865:F866"/>
    <mergeCell ref="F871:F875"/>
    <mergeCell ref="F878:F890"/>
    <mergeCell ref="F896:F897"/>
    <mergeCell ref="F902:F903"/>
    <mergeCell ref="F906:F908"/>
    <mergeCell ref="F909:F910"/>
    <mergeCell ref="F911:F912"/>
    <mergeCell ref="F914:F915"/>
    <mergeCell ref="F916:F918"/>
    <mergeCell ref="F933:F935"/>
    <mergeCell ref="F943:F945"/>
    <mergeCell ref="F947:F948"/>
    <mergeCell ref="F957:F958"/>
    <mergeCell ref="F960:F961"/>
    <mergeCell ref="F962:F967"/>
    <mergeCell ref="F971:F972"/>
    <mergeCell ref="F973:F974"/>
    <mergeCell ref="F980:F981"/>
    <mergeCell ref="F982:F983"/>
    <mergeCell ref="F995:F996"/>
    <mergeCell ref="F998:F999"/>
    <mergeCell ref="F1001:F1002"/>
    <mergeCell ref="F1004:F1005"/>
    <mergeCell ref="F1006:F1008"/>
    <mergeCell ref="F1020:F1021"/>
    <mergeCell ref="F1024:F1026"/>
    <mergeCell ref="F1027:F1029"/>
    <mergeCell ref="F1040:F1041"/>
    <mergeCell ref="F1043:F1044"/>
    <mergeCell ref="F1045:F1046"/>
    <mergeCell ref="F1048:F1050"/>
    <mergeCell ref="F1055:F1057"/>
    <mergeCell ref="F1068:F1069"/>
    <mergeCell ref="F1077:F1078"/>
    <mergeCell ref="F1085:F1086"/>
    <mergeCell ref="F1088:F1089"/>
    <mergeCell ref="F1091:F1093"/>
    <mergeCell ref="F1095:F1096"/>
    <mergeCell ref="F1104:F1105"/>
    <mergeCell ref="F1113:F1114"/>
    <mergeCell ref="F1122:F1123"/>
    <mergeCell ref="F1124:F1126"/>
    <mergeCell ref="G14:G16"/>
    <mergeCell ref="G17:G18"/>
    <mergeCell ref="G29:G30"/>
    <mergeCell ref="G32:G33"/>
    <mergeCell ref="G34:G35"/>
    <mergeCell ref="G36:G37"/>
    <mergeCell ref="G38:G39"/>
    <mergeCell ref="G47:G49"/>
    <mergeCell ref="G50:G52"/>
    <mergeCell ref="G53:G54"/>
    <mergeCell ref="G66:G67"/>
    <mergeCell ref="G72:G74"/>
    <mergeCell ref="G77:G78"/>
    <mergeCell ref="G81:G82"/>
    <mergeCell ref="G83:G86"/>
    <mergeCell ref="G87:G88"/>
    <mergeCell ref="G91:G92"/>
    <mergeCell ref="G98:G99"/>
    <mergeCell ref="G109:G110"/>
    <mergeCell ref="G111:G112"/>
    <mergeCell ref="G121:G122"/>
    <mergeCell ref="G129:G130"/>
    <mergeCell ref="G131:G132"/>
    <mergeCell ref="G138:G139"/>
    <mergeCell ref="G146:G147"/>
    <mergeCell ref="G154:G155"/>
    <mergeCell ref="G158:G159"/>
    <mergeCell ref="G161:G163"/>
    <mergeCell ref="G169:G170"/>
    <mergeCell ref="G175:G176"/>
    <mergeCell ref="G192:G195"/>
    <mergeCell ref="G213:G214"/>
    <mergeCell ref="G216:G217"/>
    <mergeCell ref="G222:G223"/>
    <mergeCell ref="G224:G227"/>
    <mergeCell ref="G228:G229"/>
    <mergeCell ref="G230:G231"/>
    <mergeCell ref="G234:G235"/>
    <mergeCell ref="G240:G241"/>
    <mergeCell ref="G243:G244"/>
    <mergeCell ref="G250:G252"/>
    <mergeCell ref="G253:G254"/>
    <mergeCell ref="G255:G256"/>
    <mergeCell ref="G257:G260"/>
    <mergeCell ref="G263:G264"/>
    <mergeCell ref="G265:G266"/>
    <mergeCell ref="G268:G270"/>
    <mergeCell ref="G292:G293"/>
    <mergeCell ref="G296:G297"/>
    <mergeCell ref="G306:G307"/>
    <mergeCell ref="G326:G327"/>
    <mergeCell ref="G333:G334"/>
    <mergeCell ref="G339:G344"/>
    <mergeCell ref="G345:G346"/>
    <mergeCell ref="G347:G348"/>
    <mergeCell ref="G351:G352"/>
    <mergeCell ref="G354:G360"/>
    <mergeCell ref="G367:G368"/>
    <mergeCell ref="G369:G370"/>
    <mergeCell ref="G376:G377"/>
    <mergeCell ref="G379:G381"/>
    <mergeCell ref="G385:G386"/>
    <mergeCell ref="G394:G395"/>
    <mergeCell ref="G416:G418"/>
    <mergeCell ref="G425:G430"/>
    <mergeCell ref="G431:G432"/>
    <mergeCell ref="G433:G434"/>
    <mergeCell ref="G454:G455"/>
    <mergeCell ref="G476:G477"/>
    <mergeCell ref="G482:G483"/>
    <mergeCell ref="G486:G487"/>
    <mergeCell ref="G496:G501"/>
    <mergeCell ref="G509:G510"/>
    <mergeCell ref="G512:G513"/>
    <mergeCell ref="G515:G516"/>
    <mergeCell ref="G523:G525"/>
    <mergeCell ref="G526:G527"/>
    <mergeCell ref="G530:G531"/>
    <mergeCell ref="G535:G536"/>
    <mergeCell ref="G546:G549"/>
    <mergeCell ref="G583:G586"/>
    <mergeCell ref="G593:G594"/>
    <mergeCell ref="G600:G601"/>
    <mergeCell ref="G610:G611"/>
    <mergeCell ref="G623:G624"/>
    <mergeCell ref="G628:G630"/>
    <mergeCell ref="G633:G634"/>
    <mergeCell ref="G644:G646"/>
    <mergeCell ref="G672:G673"/>
    <mergeCell ref="G679:G680"/>
    <mergeCell ref="G689:G690"/>
    <mergeCell ref="G693:G694"/>
    <mergeCell ref="G698:G701"/>
    <mergeCell ref="G717:G718"/>
    <mergeCell ref="G731:G732"/>
    <mergeCell ref="G735:G737"/>
    <mergeCell ref="G741:G743"/>
    <mergeCell ref="G754:G755"/>
    <mergeCell ref="G769:G770"/>
    <mergeCell ref="G783:G784"/>
    <mergeCell ref="G787:G788"/>
    <mergeCell ref="G796:G797"/>
    <mergeCell ref="G824:G825"/>
    <mergeCell ref="G858:G861"/>
    <mergeCell ref="G865:G866"/>
    <mergeCell ref="G871:G875"/>
    <mergeCell ref="G878:G890"/>
    <mergeCell ref="G896:G897"/>
    <mergeCell ref="G902:G903"/>
    <mergeCell ref="G906:G908"/>
    <mergeCell ref="G909:G910"/>
    <mergeCell ref="G911:G912"/>
    <mergeCell ref="G914:G915"/>
    <mergeCell ref="G916:G918"/>
    <mergeCell ref="G933:G935"/>
    <mergeCell ref="G943:G945"/>
    <mergeCell ref="G947:G948"/>
    <mergeCell ref="G957:G958"/>
    <mergeCell ref="G960:G961"/>
    <mergeCell ref="G962:G967"/>
    <mergeCell ref="G971:G972"/>
    <mergeCell ref="G973:G974"/>
    <mergeCell ref="G980:G981"/>
    <mergeCell ref="G982:G983"/>
    <mergeCell ref="G995:G996"/>
    <mergeCell ref="G998:G999"/>
    <mergeCell ref="G1001:G1002"/>
    <mergeCell ref="G1004:G1005"/>
    <mergeCell ref="G1006:G1008"/>
    <mergeCell ref="G1020:G1021"/>
    <mergeCell ref="G1024:G1026"/>
    <mergeCell ref="G1027:G1029"/>
    <mergeCell ref="G1040:G1041"/>
    <mergeCell ref="G1043:G1044"/>
    <mergeCell ref="G1045:G1046"/>
    <mergeCell ref="G1048:G1050"/>
    <mergeCell ref="G1055:G1057"/>
    <mergeCell ref="G1068:G1069"/>
    <mergeCell ref="G1077:G1078"/>
    <mergeCell ref="G1085:G1086"/>
    <mergeCell ref="G1088:G1089"/>
    <mergeCell ref="G1091:G1093"/>
    <mergeCell ref="G1095:G1096"/>
    <mergeCell ref="G1104:G1105"/>
    <mergeCell ref="G1113:G1114"/>
    <mergeCell ref="G1122:G1123"/>
    <mergeCell ref="G1124:G1126"/>
    <mergeCell ref="H14:H16"/>
    <mergeCell ref="H17:H18"/>
    <mergeCell ref="H29:H30"/>
    <mergeCell ref="H32:H33"/>
    <mergeCell ref="H34:H35"/>
    <mergeCell ref="H36:H37"/>
    <mergeCell ref="H38:H39"/>
    <mergeCell ref="H47:H49"/>
    <mergeCell ref="H50:H52"/>
    <mergeCell ref="H53:H54"/>
    <mergeCell ref="H66:H67"/>
    <mergeCell ref="H72:H74"/>
    <mergeCell ref="H77:H78"/>
    <mergeCell ref="H81:H82"/>
    <mergeCell ref="H83:H86"/>
    <mergeCell ref="H87:H88"/>
    <mergeCell ref="H91:H92"/>
    <mergeCell ref="H98:H99"/>
    <mergeCell ref="H109:H110"/>
    <mergeCell ref="H111:H112"/>
    <mergeCell ref="H121:H122"/>
    <mergeCell ref="H129:H130"/>
    <mergeCell ref="H131:H132"/>
    <mergeCell ref="H138:H139"/>
    <mergeCell ref="H146:H147"/>
    <mergeCell ref="H154:H155"/>
    <mergeCell ref="H158:H159"/>
    <mergeCell ref="H161:H163"/>
    <mergeCell ref="H169:H170"/>
    <mergeCell ref="H175:H176"/>
    <mergeCell ref="H192:H195"/>
    <mergeCell ref="H213:H214"/>
    <mergeCell ref="H216:H217"/>
    <mergeCell ref="H222:H223"/>
    <mergeCell ref="H224:H227"/>
    <mergeCell ref="H228:H229"/>
    <mergeCell ref="H230:H231"/>
    <mergeCell ref="H234:H235"/>
    <mergeCell ref="H240:H241"/>
    <mergeCell ref="H243:H244"/>
    <mergeCell ref="H250:H252"/>
    <mergeCell ref="H253:H254"/>
    <mergeCell ref="H255:H256"/>
    <mergeCell ref="H257:H260"/>
    <mergeCell ref="H263:H264"/>
    <mergeCell ref="H265:H266"/>
    <mergeCell ref="H268:H270"/>
    <mergeCell ref="H292:H293"/>
    <mergeCell ref="H296:H297"/>
    <mergeCell ref="H306:H307"/>
    <mergeCell ref="H326:H327"/>
    <mergeCell ref="H333:H334"/>
    <mergeCell ref="H339:H344"/>
    <mergeCell ref="H345:H346"/>
    <mergeCell ref="H347:H348"/>
    <mergeCell ref="H351:H352"/>
    <mergeCell ref="H354:H360"/>
    <mergeCell ref="H367:H368"/>
    <mergeCell ref="H369:H370"/>
    <mergeCell ref="H376:H377"/>
    <mergeCell ref="H379:H381"/>
    <mergeCell ref="H385:H386"/>
    <mergeCell ref="H394:H395"/>
    <mergeCell ref="H416:H418"/>
    <mergeCell ref="H425:H430"/>
    <mergeCell ref="H431:H432"/>
    <mergeCell ref="H433:H434"/>
    <mergeCell ref="H454:H455"/>
    <mergeCell ref="H476:H477"/>
    <mergeCell ref="H482:H483"/>
    <mergeCell ref="H486:H487"/>
    <mergeCell ref="H496:H501"/>
    <mergeCell ref="H509:H510"/>
    <mergeCell ref="H512:H513"/>
    <mergeCell ref="H515:H516"/>
    <mergeCell ref="H523:H525"/>
    <mergeCell ref="H526:H527"/>
    <mergeCell ref="H530:H531"/>
    <mergeCell ref="H535:H536"/>
    <mergeCell ref="H546:H549"/>
    <mergeCell ref="H560:H561"/>
    <mergeCell ref="H583:H586"/>
    <mergeCell ref="H593:H594"/>
    <mergeCell ref="H600:H601"/>
    <mergeCell ref="H610:H611"/>
    <mergeCell ref="H623:H624"/>
    <mergeCell ref="H628:H630"/>
    <mergeCell ref="H633:H634"/>
    <mergeCell ref="H644:H646"/>
    <mergeCell ref="H672:H673"/>
    <mergeCell ref="H679:H680"/>
    <mergeCell ref="H689:H690"/>
    <mergeCell ref="H693:H694"/>
    <mergeCell ref="H698:H701"/>
    <mergeCell ref="H717:H718"/>
    <mergeCell ref="H731:H732"/>
    <mergeCell ref="H735:H737"/>
    <mergeCell ref="H741:H743"/>
    <mergeCell ref="H754:H755"/>
    <mergeCell ref="H769:H770"/>
    <mergeCell ref="H783:H784"/>
    <mergeCell ref="H787:H788"/>
    <mergeCell ref="H796:H797"/>
    <mergeCell ref="H824:H825"/>
    <mergeCell ref="H858:H861"/>
    <mergeCell ref="H865:H866"/>
    <mergeCell ref="H871:H875"/>
    <mergeCell ref="H878:H890"/>
    <mergeCell ref="H896:H897"/>
    <mergeCell ref="H902:H903"/>
    <mergeCell ref="H906:H908"/>
    <mergeCell ref="H909:H910"/>
    <mergeCell ref="H911:H912"/>
    <mergeCell ref="H914:H915"/>
    <mergeCell ref="H916:H918"/>
    <mergeCell ref="H933:H935"/>
    <mergeCell ref="H943:H945"/>
    <mergeCell ref="H947:H948"/>
    <mergeCell ref="H957:H958"/>
    <mergeCell ref="H960:H961"/>
    <mergeCell ref="H962:H967"/>
    <mergeCell ref="H971:H972"/>
    <mergeCell ref="H973:H974"/>
    <mergeCell ref="H980:H981"/>
    <mergeCell ref="H982:H983"/>
    <mergeCell ref="H995:H996"/>
    <mergeCell ref="H998:H999"/>
    <mergeCell ref="H1001:H1002"/>
    <mergeCell ref="H1004:H1005"/>
    <mergeCell ref="H1006:H1008"/>
    <mergeCell ref="H1020:H1021"/>
    <mergeCell ref="H1024:H1026"/>
    <mergeCell ref="H1027:H1029"/>
    <mergeCell ref="H1040:H1041"/>
    <mergeCell ref="H1043:H1044"/>
    <mergeCell ref="H1045:H1046"/>
    <mergeCell ref="H1048:H1050"/>
    <mergeCell ref="H1055:H1057"/>
    <mergeCell ref="H1068:H1069"/>
    <mergeCell ref="H1077:H1078"/>
    <mergeCell ref="H1085:H1086"/>
    <mergeCell ref="H1088:H1089"/>
    <mergeCell ref="H1091:H1093"/>
    <mergeCell ref="H1095:H1096"/>
    <mergeCell ref="H1104:H1105"/>
    <mergeCell ref="H1113:H1114"/>
    <mergeCell ref="H1122:H1123"/>
    <mergeCell ref="H1124:H1126"/>
    <mergeCell ref="I14:I16"/>
    <mergeCell ref="I17:I18"/>
    <mergeCell ref="I29:I30"/>
    <mergeCell ref="I32:I33"/>
    <mergeCell ref="I34:I35"/>
    <mergeCell ref="I36:I37"/>
    <mergeCell ref="I38:I39"/>
    <mergeCell ref="I47:I49"/>
    <mergeCell ref="I50:I52"/>
    <mergeCell ref="I53:I54"/>
    <mergeCell ref="I66:I67"/>
    <mergeCell ref="I72:I74"/>
    <mergeCell ref="I77:I78"/>
    <mergeCell ref="I81:I82"/>
    <mergeCell ref="I83:I86"/>
    <mergeCell ref="I87:I88"/>
    <mergeCell ref="I91:I92"/>
    <mergeCell ref="I98:I99"/>
    <mergeCell ref="I109:I110"/>
    <mergeCell ref="I111:I112"/>
    <mergeCell ref="I121:I122"/>
    <mergeCell ref="I129:I130"/>
    <mergeCell ref="I131:I132"/>
    <mergeCell ref="I138:I139"/>
    <mergeCell ref="I146:I147"/>
    <mergeCell ref="I154:I155"/>
    <mergeCell ref="I158:I159"/>
    <mergeCell ref="I161:I163"/>
    <mergeCell ref="I169:I170"/>
    <mergeCell ref="I175:I176"/>
    <mergeCell ref="I192:I195"/>
    <mergeCell ref="I213:I214"/>
    <mergeCell ref="I216:I217"/>
    <mergeCell ref="I222:I223"/>
    <mergeCell ref="I224:I227"/>
    <mergeCell ref="I228:I229"/>
    <mergeCell ref="I230:I231"/>
    <mergeCell ref="I234:I235"/>
    <mergeCell ref="I240:I241"/>
    <mergeCell ref="I243:I244"/>
    <mergeCell ref="I250:I252"/>
    <mergeCell ref="I253:I254"/>
    <mergeCell ref="I255:I256"/>
    <mergeCell ref="I257:I260"/>
    <mergeCell ref="I263:I264"/>
    <mergeCell ref="I265:I266"/>
    <mergeCell ref="I268:I270"/>
    <mergeCell ref="I292:I293"/>
    <mergeCell ref="I296:I297"/>
    <mergeCell ref="I306:I307"/>
    <mergeCell ref="I326:I327"/>
    <mergeCell ref="I333:I334"/>
    <mergeCell ref="I339:I344"/>
    <mergeCell ref="I345:I346"/>
    <mergeCell ref="I347:I348"/>
    <mergeCell ref="I351:I352"/>
    <mergeCell ref="I354:I360"/>
    <mergeCell ref="I367:I368"/>
    <mergeCell ref="I369:I370"/>
    <mergeCell ref="I376:I377"/>
    <mergeCell ref="I379:I381"/>
    <mergeCell ref="I385:I386"/>
    <mergeCell ref="I394:I395"/>
    <mergeCell ref="I416:I418"/>
    <mergeCell ref="I425:I430"/>
    <mergeCell ref="I431:I432"/>
    <mergeCell ref="I433:I434"/>
    <mergeCell ref="I454:I455"/>
    <mergeCell ref="I476:I477"/>
    <mergeCell ref="I482:I483"/>
    <mergeCell ref="I486:I487"/>
    <mergeCell ref="I496:I501"/>
    <mergeCell ref="I509:I510"/>
    <mergeCell ref="I512:I513"/>
    <mergeCell ref="I515:I516"/>
    <mergeCell ref="I523:I525"/>
    <mergeCell ref="I526:I527"/>
    <mergeCell ref="I530:I531"/>
    <mergeCell ref="I535:I536"/>
    <mergeCell ref="I546:I549"/>
    <mergeCell ref="I560:I561"/>
    <mergeCell ref="I583:I586"/>
    <mergeCell ref="I593:I594"/>
    <mergeCell ref="I600:I601"/>
    <mergeCell ref="I610:I611"/>
    <mergeCell ref="I623:I624"/>
    <mergeCell ref="I628:I630"/>
    <mergeCell ref="I633:I634"/>
    <mergeCell ref="I644:I646"/>
    <mergeCell ref="I672:I673"/>
    <mergeCell ref="I679:I680"/>
    <mergeCell ref="I689:I690"/>
    <mergeCell ref="I693:I694"/>
    <mergeCell ref="I698:I701"/>
    <mergeCell ref="I717:I718"/>
    <mergeCell ref="I731:I732"/>
    <mergeCell ref="I735:I737"/>
    <mergeCell ref="I741:I743"/>
    <mergeCell ref="I754:I755"/>
    <mergeCell ref="I769:I770"/>
    <mergeCell ref="I783:I784"/>
    <mergeCell ref="I787:I788"/>
    <mergeCell ref="I796:I797"/>
    <mergeCell ref="I824:I825"/>
    <mergeCell ref="I858:I861"/>
    <mergeCell ref="I865:I866"/>
    <mergeCell ref="I871:I875"/>
    <mergeCell ref="I878:I890"/>
    <mergeCell ref="I896:I897"/>
    <mergeCell ref="I902:I903"/>
    <mergeCell ref="I906:I908"/>
    <mergeCell ref="I909:I910"/>
    <mergeCell ref="I911:I912"/>
    <mergeCell ref="I914:I915"/>
    <mergeCell ref="I916:I918"/>
    <mergeCell ref="I933:I935"/>
    <mergeCell ref="I943:I945"/>
    <mergeCell ref="I947:I948"/>
    <mergeCell ref="I957:I958"/>
    <mergeCell ref="I960:I961"/>
    <mergeCell ref="I962:I967"/>
    <mergeCell ref="I971:I972"/>
    <mergeCell ref="I973:I974"/>
    <mergeCell ref="I980:I981"/>
    <mergeCell ref="I982:I983"/>
    <mergeCell ref="I995:I996"/>
    <mergeCell ref="I998:I999"/>
    <mergeCell ref="I1001:I1002"/>
    <mergeCell ref="I1004:I1005"/>
    <mergeCell ref="I1006:I1008"/>
    <mergeCell ref="I1020:I1021"/>
    <mergeCell ref="I1024:I1026"/>
    <mergeCell ref="I1027:I1029"/>
    <mergeCell ref="I1040:I1041"/>
    <mergeCell ref="I1043:I1044"/>
    <mergeCell ref="I1045:I1046"/>
    <mergeCell ref="I1048:I1050"/>
    <mergeCell ref="I1055:I1057"/>
    <mergeCell ref="I1068:I1069"/>
    <mergeCell ref="I1077:I1078"/>
    <mergeCell ref="I1085:I1086"/>
    <mergeCell ref="I1088:I1089"/>
    <mergeCell ref="I1091:I1093"/>
    <mergeCell ref="I1095:I1096"/>
    <mergeCell ref="I1104:I1105"/>
    <mergeCell ref="I1113:I1114"/>
    <mergeCell ref="I1122:I1123"/>
    <mergeCell ref="I1124:I1126"/>
    <mergeCell ref="J14:J16"/>
    <mergeCell ref="J17:J18"/>
    <mergeCell ref="J29:J30"/>
    <mergeCell ref="J32:J33"/>
    <mergeCell ref="J34:J35"/>
    <mergeCell ref="J36:J37"/>
    <mergeCell ref="J38:J39"/>
    <mergeCell ref="J47:J49"/>
    <mergeCell ref="J50:J52"/>
    <mergeCell ref="J53:J54"/>
    <mergeCell ref="J66:J67"/>
    <mergeCell ref="J72:J74"/>
    <mergeCell ref="J77:J78"/>
    <mergeCell ref="J81:J82"/>
    <mergeCell ref="J83:J86"/>
    <mergeCell ref="J87:J88"/>
    <mergeCell ref="J91:J92"/>
    <mergeCell ref="J98:J99"/>
    <mergeCell ref="J109:J110"/>
    <mergeCell ref="J111:J112"/>
    <mergeCell ref="J121:J122"/>
    <mergeCell ref="J129:J130"/>
    <mergeCell ref="J131:J132"/>
    <mergeCell ref="J138:J139"/>
    <mergeCell ref="J146:J147"/>
    <mergeCell ref="J154:J155"/>
    <mergeCell ref="J158:J159"/>
    <mergeCell ref="J161:J163"/>
    <mergeCell ref="J169:J170"/>
    <mergeCell ref="J175:J176"/>
    <mergeCell ref="J192:J195"/>
    <mergeCell ref="J213:J214"/>
    <mergeCell ref="J216:J217"/>
    <mergeCell ref="J222:J223"/>
    <mergeCell ref="J224:J227"/>
    <mergeCell ref="J228:J229"/>
    <mergeCell ref="J230:J231"/>
    <mergeCell ref="J234:J235"/>
    <mergeCell ref="J240:J241"/>
    <mergeCell ref="J243:J244"/>
    <mergeCell ref="J250:J252"/>
    <mergeCell ref="J253:J254"/>
    <mergeCell ref="J255:J256"/>
    <mergeCell ref="J257:J260"/>
    <mergeCell ref="J263:J264"/>
    <mergeCell ref="J265:J266"/>
    <mergeCell ref="J268:J270"/>
    <mergeCell ref="J292:J293"/>
    <mergeCell ref="J296:J297"/>
    <mergeCell ref="J306:J307"/>
    <mergeCell ref="J326:J327"/>
    <mergeCell ref="J333:J334"/>
    <mergeCell ref="J339:J344"/>
    <mergeCell ref="J345:J346"/>
    <mergeCell ref="J347:J348"/>
    <mergeCell ref="J351:J352"/>
    <mergeCell ref="J354:J360"/>
    <mergeCell ref="J367:J368"/>
    <mergeCell ref="J369:J370"/>
    <mergeCell ref="J376:J377"/>
    <mergeCell ref="J379:J381"/>
    <mergeCell ref="J385:J386"/>
    <mergeCell ref="J394:J395"/>
    <mergeCell ref="J416:J418"/>
    <mergeCell ref="J425:J430"/>
    <mergeCell ref="J431:J432"/>
    <mergeCell ref="J433:J434"/>
    <mergeCell ref="J454:J455"/>
    <mergeCell ref="J476:J477"/>
    <mergeCell ref="J482:J483"/>
    <mergeCell ref="J486:J487"/>
    <mergeCell ref="J496:J501"/>
    <mergeCell ref="J509:J510"/>
    <mergeCell ref="J512:J513"/>
    <mergeCell ref="J515:J516"/>
    <mergeCell ref="J523:J525"/>
    <mergeCell ref="J526:J527"/>
    <mergeCell ref="J530:J531"/>
    <mergeCell ref="J535:J536"/>
    <mergeCell ref="J546:J549"/>
    <mergeCell ref="J560:J561"/>
    <mergeCell ref="J583:J586"/>
    <mergeCell ref="J593:J594"/>
    <mergeCell ref="J600:J601"/>
    <mergeCell ref="J610:J611"/>
    <mergeCell ref="J623:J624"/>
    <mergeCell ref="J628:J630"/>
    <mergeCell ref="J633:J634"/>
    <mergeCell ref="J644:J646"/>
    <mergeCell ref="J672:J673"/>
    <mergeCell ref="J679:J680"/>
    <mergeCell ref="J689:J690"/>
    <mergeCell ref="J693:J694"/>
    <mergeCell ref="J698:J701"/>
    <mergeCell ref="J717:J718"/>
    <mergeCell ref="J731:J732"/>
    <mergeCell ref="J735:J737"/>
    <mergeCell ref="J741:J743"/>
    <mergeCell ref="J754:J755"/>
    <mergeCell ref="J769:J770"/>
    <mergeCell ref="J783:J784"/>
    <mergeCell ref="J787:J788"/>
    <mergeCell ref="J796:J797"/>
    <mergeCell ref="J824:J825"/>
    <mergeCell ref="J858:J861"/>
    <mergeCell ref="J865:J866"/>
    <mergeCell ref="J871:J875"/>
    <mergeCell ref="J878:J890"/>
    <mergeCell ref="J896:J897"/>
    <mergeCell ref="J902:J903"/>
    <mergeCell ref="J906:J908"/>
    <mergeCell ref="J909:J910"/>
    <mergeCell ref="J911:J912"/>
    <mergeCell ref="J914:J915"/>
    <mergeCell ref="J916:J918"/>
    <mergeCell ref="J933:J935"/>
    <mergeCell ref="J943:J945"/>
    <mergeCell ref="J947:J948"/>
    <mergeCell ref="J957:J958"/>
    <mergeCell ref="J960:J961"/>
    <mergeCell ref="J962:J967"/>
    <mergeCell ref="J971:J972"/>
    <mergeCell ref="J973:J974"/>
    <mergeCell ref="J980:J981"/>
    <mergeCell ref="J982:J983"/>
    <mergeCell ref="J995:J996"/>
    <mergeCell ref="J998:J999"/>
    <mergeCell ref="J1001:J1002"/>
    <mergeCell ref="J1004:J1005"/>
    <mergeCell ref="J1006:J1008"/>
    <mergeCell ref="J1020:J1021"/>
    <mergeCell ref="J1024:J1026"/>
    <mergeCell ref="J1027:J1029"/>
    <mergeCell ref="J1040:J1041"/>
    <mergeCell ref="J1043:J1044"/>
    <mergeCell ref="J1045:J1046"/>
    <mergeCell ref="J1048:J1050"/>
    <mergeCell ref="J1055:J1057"/>
    <mergeCell ref="J1068:J1069"/>
    <mergeCell ref="J1077:J1078"/>
    <mergeCell ref="J1085:J1086"/>
    <mergeCell ref="J1088:J1089"/>
    <mergeCell ref="J1091:J1093"/>
    <mergeCell ref="J1095:J1096"/>
    <mergeCell ref="J1104:J1105"/>
    <mergeCell ref="J1113:J1114"/>
    <mergeCell ref="J1122:J1123"/>
    <mergeCell ref="J1124:J1126"/>
    <mergeCell ref="K3:K4"/>
    <mergeCell ref="K14:K16"/>
    <mergeCell ref="K17:K18"/>
    <mergeCell ref="K29:K30"/>
    <mergeCell ref="K32:K33"/>
    <mergeCell ref="K34:K35"/>
    <mergeCell ref="K36:K37"/>
    <mergeCell ref="K38:K39"/>
    <mergeCell ref="K47:K49"/>
    <mergeCell ref="K50:K52"/>
    <mergeCell ref="K53:K54"/>
    <mergeCell ref="K66:K67"/>
    <mergeCell ref="K72:K74"/>
    <mergeCell ref="K77:K78"/>
    <mergeCell ref="K81:K82"/>
    <mergeCell ref="K83:K86"/>
    <mergeCell ref="K87:K88"/>
    <mergeCell ref="K91:K92"/>
    <mergeCell ref="K98:K99"/>
    <mergeCell ref="K109:K110"/>
    <mergeCell ref="K111:K112"/>
    <mergeCell ref="K121:K122"/>
    <mergeCell ref="K129:K130"/>
    <mergeCell ref="K131:K132"/>
    <mergeCell ref="K138:K139"/>
    <mergeCell ref="K146:K147"/>
    <mergeCell ref="K154:K155"/>
    <mergeCell ref="K158:K159"/>
    <mergeCell ref="K161:K163"/>
    <mergeCell ref="K169:K170"/>
    <mergeCell ref="K175:K176"/>
    <mergeCell ref="K192:K195"/>
    <mergeCell ref="K213:K214"/>
    <mergeCell ref="K216:K217"/>
    <mergeCell ref="K222:K223"/>
    <mergeCell ref="K224:K227"/>
    <mergeCell ref="K228:K229"/>
    <mergeCell ref="K230:K231"/>
    <mergeCell ref="K234:K235"/>
    <mergeCell ref="K240:K241"/>
    <mergeCell ref="K243:K244"/>
    <mergeCell ref="K250:K252"/>
    <mergeCell ref="K253:K254"/>
    <mergeCell ref="K255:K256"/>
    <mergeCell ref="K257:K260"/>
    <mergeCell ref="K263:K264"/>
    <mergeCell ref="K265:K266"/>
    <mergeCell ref="K268:K270"/>
    <mergeCell ref="K292:K293"/>
    <mergeCell ref="K296:K297"/>
    <mergeCell ref="K306:K307"/>
    <mergeCell ref="K326:K327"/>
    <mergeCell ref="K333:K334"/>
    <mergeCell ref="K339:K344"/>
    <mergeCell ref="K345:K346"/>
    <mergeCell ref="K347:K348"/>
    <mergeCell ref="K351:K352"/>
    <mergeCell ref="K354:K360"/>
    <mergeCell ref="K367:K368"/>
    <mergeCell ref="K369:K370"/>
    <mergeCell ref="K376:K377"/>
    <mergeCell ref="K379:K381"/>
    <mergeCell ref="K385:K386"/>
    <mergeCell ref="K394:K395"/>
    <mergeCell ref="K416:K418"/>
    <mergeCell ref="K425:K430"/>
    <mergeCell ref="K431:K432"/>
    <mergeCell ref="K433:K434"/>
    <mergeCell ref="K454:K455"/>
    <mergeCell ref="K476:K477"/>
    <mergeCell ref="K482:K483"/>
    <mergeCell ref="K486:K487"/>
    <mergeCell ref="K496:K501"/>
    <mergeCell ref="K509:K510"/>
    <mergeCell ref="K512:K513"/>
    <mergeCell ref="K515:K516"/>
    <mergeCell ref="K523:K525"/>
    <mergeCell ref="K526:K527"/>
    <mergeCell ref="K530:K531"/>
    <mergeCell ref="K535:K536"/>
    <mergeCell ref="K546:K549"/>
    <mergeCell ref="K560:K561"/>
    <mergeCell ref="K583:K586"/>
    <mergeCell ref="K593:K594"/>
    <mergeCell ref="K600:K601"/>
    <mergeCell ref="K610:K611"/>
    <mergeCell ref="K623:K624"/>
    <mergeCell ref="K628:K630"/>
    <mergeCell ref="K633:K634"/>
    <mergeCell ref="K644:K646"/>
    <mergeCell ref="K672:K673"/>
    <mergeCell ref="K679:K680"/>
    <mergeCell ref="K689:K690"/>
    <mergeCell ref="K693:K694"/>
    <mergeCell ref="K698:K701"/>
    <mergeCell ref="K717:K718"/>
    <mergeCell ref="K731:K732"/>
    <mergeCell ref="K735:K737"/>
    <mergeCell ref="K741:K743"/>
    <mergeCell ref="K754:K755"/>
    <mergeCell ref="K769:K770"/>
    <mergeCell ref="K783:K784"/>
    <mergeCell ref="K787:K788"/>
    <mergeCell ref="K796:K797"/>
    <mergeCell ref="K824:K825"/>
    <mergeCell ref="K858:K861"/>
    <mergeCell ref="K865:K866"/>
    <mergeCell ref="K871:K875"/>
    <mergeCell ref="K878:K890"/>
    <mergeCell ref="K896:K897"/>
    <mergeCell ref="K902:K903"/>
    <mergeCell ref="K906:K908"/>
    <mergeCell ref="K909:K910"/>
    <mergeCell ref="K911:K912"/>
    <mergeCell ref="K914:K915"/>
    <mergeCell ref="K916:K918"/>
    <mergeCell ref="K933:K935"/>
    <mergeCell ref="K943:K945"/>
    <mergeCell ref="K947:K948"/>
    <mergeCell ref="K957:K958"/>
    <mergeCell ref="K960:K961"/>
    <mergeCell ref="K962:K967"/>
    <mergeCell ref="K971:K972"/>
    <mergeCell ref="K973:K974"/>
    <mergeCell ref="K980:K981"/>
    <mergeCell ref="K982:K983"/>
    <mergeCell ref="K995:K996"/>
    <mergeCell ref="K998:K999"/>
    <mergeCell ref="K1001:K1002"/>
    <mergeCell ref="K1004:K1005"/>
    <mergeCell ref="K1006:K1008"/>
    <mergeCell ref="K1020:K1021"/>
    <mergeCell ref="K1024:K1026"/>
    <mergeCell ref="K1027:K1029"/>
    <mergeCell ref="K1040:K1041"/>
    <mergeCell ref="K1043:K1044"/>
    <mergeCell ref="K1045:K1046"/>
    <mergeCell ref="K1048:K1050"/>
    <mergeCell ref="K1055:K1057"/>
    <mergeCell ref="K1068:K1069"/>
    <mergeCell ref="K1077:K1078"/>
    <mergeCell ref="K1085:K1086"/>
    <mergeCell ref="K1088:K1089"/>
    <mergeCell ref="K1091:K1093"/>
    <mergeCell ref="K1095:K1096"/>
    <mergeCell ref="K1104:K1105"/>
    <mergeCell ref="K1113:K1114"/>
    <mergeCell ref="K1122:K1123"/>
    <mergeCell ref="K1124:K1126"/>
    <mergeCell ref="L3:L4"/>
    <mergeCell ref="L14:L16"/>
    <mergeCell ref="L17:L18"/>
    <mergeCell ref="L29:L30"/>
    <mergeCell ref="L32:L33"/>
    <mergeCell ref="L34:L35"/>
    <mergeCell ref="L36:L37"/>
    <mergeCell ref="L38:L39"/>
    <mergeCell ref="L47:L49"/>
    <mergeCell ref="L50:L52"/>
    <mergeCell ref="L53:L54"/>
    <mergeCell ref="L66:L67"/>
    <mergeCell ref="L72:L74"/>
    <mergeCell ref="L77:L78"/>
    <mergeCell ref="L81:L82"/>
    <mergeCell ref="L83:L86"/>
    <mergeCell ref="L87:L88"/>
    <mergeCell ref="L91:L92"/>
    <mergeCell ref="L98:L99"/>
    <mergeCell ref="L109:L110"/>
    <mergeCell ref="L111:L112"/>
    <mergeCell ref="L121:L122"/>
    <mergeCell ref="L129:L130"/>
    <mergeCell ref="L131:L132"/>
    <mergeCell ref="L138:L139"/>
    <mergeCell ref="L146:L147"/>
    <mergeCell ref="L154:L155"/>
    <mergeCell ref="L158:L159"/>
    <mergeCell ref="L161:L163"/>
    <mergeCell ref="L169:L170"/>
    <mergeCell ref="L175:L176"/>
    <mergeCell ref="L192:L195"/>
    <mergeCell ref="L213:L214"/>
    <mergeCell ref="L216:L217"/>
    <mergeCell ref="L222:L223"/>
    <mergeCell ref="L224:L227"/>
    <mergeCell ref="L228:L229"/>
    <mergeCell ref="L230:L231"/>
    <mergeCell ref="L234:L235"/>
    <mergeCell ref="L240:L241"/>
    <mergeCell ref="L243:L244"/>
    <mergeCell ref="L250:L252"/>
    <mergeCell ref="L253:L254"/>
    <mergeCell ref="L255:L256"/>
    <mergeCell ref="L257:L260"/>
    <mergeCell ref="L263:L264"/>
    <mergeCell ref="L265:L266"/>
    <mergeCell ref="L268:L270"/>
    <mergeCell ref="L292:L293"/>
    <mergeCell ref="L296:L297"/>
    <mergeCell ref="L306:L307"/>
    <mergeCell ref="L326:L327"/>
    <mergeCell ref="L333:L334"/>
    <mergeCell ref="L339:L344"/>
    <mergeCell ref="L345:L346"/>
    <mergeCell ref="L347:L348"/>
    <mergeCell ref="L351:L352"/>
    <mergeCell ref="L354:L360"/>
    <mergeCell ref="L367:L368"/>
    <mergeCell ref="L369:L370"/>
    <mergeCell ref="L376:L377"/>
    <mergeCell ref="L379:L381"/>
    <mergeCell ref="L385:L386"/>
    <mergeCell ref="L394:L395"/>
    <mergeCell ref="L416:L418"/>
    <mergeCell ref="L425:L430"/>
    <mergeCell ref="L431:L432"/>
    <mergeCell ref="L433:L434"/>
    <mergeCell ref="L454:L455"/>
    <mergeCell ref="L476:L477"/>
    <mergeCell ref="L482:L483"/>
    <mergeCell ref="L486:L487"/>
    <mergeCell ref="L496:L501"/>
    <mergeCell ref="L509:L510"/>
    <mergeCell ref="L512:L513"/>
    <mergeCell ref="L515:L516"/>
    <mergeCell ref="L523:L525"/>
    <mergeCell ref="L526:L527"/>
    <mergeCell ref="L530:L531"/>
    <mergeCell ref="L535:L536"/>
    <mergeCell ref="L546:L549"/>
    <mergeCell ref="L560:L561"/>
    <mergeCell ref="L583:L586"/>
    <mergeCell ref="L593:L594"/>
    <mergeCell ref="L600:L601"/>
    <mergeCell ref="L610:L611"/>
    <mergeCell ref="L623:L624"/>
    <mergeCell ref="L628:L630"/>
    <mergeCell ref="L633:L634"/>
    <mergeCell ref="L644:L646"/>
    <mergeCell ref="L672:L673"/>
    <mergeCell ref="L679:L680"/>
    <mergeCell ref="L689:L690"/>
    <mergeCell ref="L693:L694"/>
    <mergeCell ref="L698:L701"/>
    <mergeCell ref="L717:L718"/>
    <mergeCell ref="L731:L732"/>
    <mergeCell ref="L735:L737"/>
    <mergeCell ref="L741:L743"/>
    <mergeCell ref="L754:L755"/>
    <mergeCell ref="L769:L770"/>
    <mergeCell ref="L783:L784"/>
    <mergeCell ref="L787:L788"/>
    <mergeCell ref="L796:L797"/>
    <mergeCell ref="L824:L825"/>
    <mergeCell ref="L858:L861"/>
    <mergeCell ref="L865:L866"/>
    <mergeCell ref="L871:L875"/>
    <mergeCell ref="L878:L890"/>
    <mergeCell ref="L896:L897"/>
    <mergeCell ref="L902:L903"/>
    <mergeCell ref="L906:L908"/>
    <mergeCell ref="L909:L910"/>
    <mergeCell ref="L911:L912"/>
    <mergeCell ref="L914:L915"/>
    <mergeCell ref="L916:L918"/>
    <mergeCell ref="L933:L935"/>
    <mergeCell ref="L943:L945"/>
    <mergeCell ref="L947:L948"/>
    <mergeCell ref="L957:L958"/>
    <mergeCell ref="L960:L961"/>
    <mergeCell ref="L962:L967"/>
    <mergeCell ref="L971:L972"/>
    <mergeCell ref="L973:L974"/>
    <mergeCell ref="L980:L981"/>
    <mergeCell ref="L982:L983"/>
    <mergeCell ref="L995:L996"/>
    <mergeCell ref="L998:L999"/>
    <mergeCell ref="L1001:L1002"/>
    <mergeCell ref="L1004:L1005"/>
    <mergeCell ref="L1006:L1008"/>
    <mergeCell ref="L1020:L1021"/>
    <mergeCell ref="L1024:L1026"/>
    <mergeCell ref="L1027:L1029"/>
    <mergeCell ref="L1040:L1041"/>
    <mergeCell ref="L1043:L1044"/>
    <mergeCell ref="L1045:L1046"/>
    <mergeCell ref="L1048:L1050"/>
    <mergeCell ref="L1055:L1057"/>
    <mergeCell ref="L1068:L1069"/>
    <mergeCell ref="L1077:L1078"/>
    <mergeCell ref="L1085:L1086"/>
    <mergeCell ref="L1088:L1089"/>
    <mergeCell ref="L1091:L1093"/>
    <mergeCell ref="L1095:L1096"/>
    <mergeCell ref="L1104:L1105"/>
    <mergeCell ref="L1113:L1114"/>
    <mergeCell ref="L1122:L1123"/>
    <mergeCell ref="L1124:L1126"/>
    <mergeCell ref="M3:M4"/>
    <mergeCell ref="M14:M16"/>
    <mergeCell ref="M17:M18"/>
    <mergeCell ref="M29:M30"/>
    <mergeCell ref="M32:M33"/>
    <mergeCell ref="M34:M35"/>
    <mergeCell ref="M36:M37"/>
    <mergeCell ref="M38:M39"/>
    <mergeCell ref="M47:M49"/>
    <mergeCell ref="M50:M52"/>
    <mergeCell ref="M53:M54"/>
    <mergeCell ref="M66:M67"/>
    <mergeCell ref="M72:M74"/>
    <mergeCell ref="M77:M78"/>
    <mergeCell ref="M81:M82"/>
    <mergeCell ref="M83:M86"/>
    <mergeCell ref="M87:M88"/>
    <mergeCell ref="M91:M92"/>
    <mergeCell ref="M98:M99"/>
    <mergeCell ref="M109:M110"/>
    <mergeCell ref="M111:M112"/>
    <mergeCell ref="M121:M122"/>
    <mergeCell ref="M129:M130"/>
    <mergeCell ref="M131:M132"/>
    <mergeCell ref="M138:M139"/>
    <mergeCell ref="M146:M147"/>
    <mergeCell ref="M154:M155"/>
    <mergeCell ref="M158:M159"/>
    <mergeCell ref="M161:M163"/>
    <mergeCell ref="M169:M170"/>
    <mergeCell ref="M175:M176"/>
    <mergeCell ref="M192:M195"/>
    <mergeCell ref="M213:M214"/>
    <mergeCell ref="M216:M217"/>
    <mergeCell ref="M222:M223"/>
    <mergeCell ref="M224:M227"/>
    <mergeCell ref="M228:M229"/>
    <mergeCell ref="M230:M231"/>
    <mergeCell ref="M234:M235"/>
    <mergeCell ref="M240:M241"/>
    <mergeCell ref="M243:M244"/>
    <mergeCell ref="M250:M252"/>
    <mergeCell ref="M253:M254"/>
    <mergeCell ref="M255:M256"/>
    <mergeCell ref="M257:M260"/>
    <mergeCell ref="M263:M264"/>
    <mergeCell ref="M265:M266"/>
    <mergeCell ref="M268:M270"/>
    <mergeCell ref="M292:M293"/>
    <mergeCell ref="M296:M297"/>
    <mergeCell ref="M306:M307"/>
    <mergeCell ref="M326:M327"/>
    <mergeCell ref="M333:M334"/>
    <mergeCell ref="M339:M344"/>
    <mergeCell ref="M345:M346"/>
    <mergeCell ref="M347:M348"/>
    <mergeCell ref="M351:M352"/>
    <mergeCell ref="M354:M360"/>
    <mergeCell ref="M367:M368"/>
    <mergeCell ref="M369:M370"/>
    <mergeCell ref="M376:M377"/>
    <mergeCell ref="M379:M381"/>
    <mergeCell ref="M385:M386"/>
    <mergeCell ref="M394:M395"/>
    <mergeCell ref="M416:M418"/>
    <mergeCell ref="M425:M430"/>
    <mergeCell ref="M431:M432"/>
    <mergeCell ref="M433:M434"/>
    <mergeCell ref="M454:M455"/>
    <mergeCell ref="M476:M477"/>
    <mergeCell ref="M482:M483"/>
    <mergeCell ref="M486:M487"/>
    <mergeCell ref="M496:M501"/>
    <mergeCell ref="M509:M510"/>
    <mergeCell ref="M512:M513"/>
    <mergeCell ref="M515:M516"/>
    <mergeCell ref="M523:M525"/>
    <mergeCell ref="M526:M527"/>
    <mergeCell ref="M530:M531"/>
    <mergeCell ref="M535:M536"/>
    <mergeCell ref="M546:M549"/>
    <mergeCell ref="M560:M561"/>
    <mergeCell ref="M583:M586"/>
    <mergeCell ref="M593:M594"/>
    <mergeCell ref="M600:M601"/>
    <mergeCell ref="M610:M611"/>
    <mergeCell ref="M623:M624"/>
    <mergeCell ref="M628:M630"/>
    <mergeCell ref="M633:M634"/>
    <mergeCell ref="M644:M646"/>
    <mergeCell ref="M672:M673"/>
    <mergeCell ref="M679:M680"/>
    <mergeCell ref="M689:M690"/>
    <mergeCell ref="M693:M694"/>
    <mergeCell ref="M698:M701"/>
    <mergeCell ref="M717:M718"/>
    <mergeCell ref="M731:M732"/>
    <mergeCell ref="M735:M737"/>
    <mergeCell ref="M741:M743"/>
    <mergeCell ref="M754:M755"/>
    <mergeCell ref="M769:M770"/>
    <mergeCell ref="M783:M784"/>
    <mergeCell ref="M787:M788"/>
    <mergeCell ref="M796:M797"/>
    <mergeCell ref="M824:M825"/>
    <mergeCell ref="M858:M861"/>
    <mergeCell ref="M865:M866"/>
    <mergeCell ref="M871:M875"/>
    <mergeCell ref="M878:M890"/>
    <mergeCell ref="M896:M897"/>
    <mergeCell ref="M902:M903"/>
    <mergeCell ref="M906:M908"/>
    <mergeCell ref="M909:M910"/>
    <mergeCell ref="M911:M912"/>
    <mergeCell ref="M914:M915"/>
    <mergeCell ref="M916:M918"/>
    <mergeCell ref="M933:M935"/>
    <mergeCell ref="M943:M945"/>
    <mergeCell ref="M947:M948"/>
    <mergeCell ref="M957:M958"/>
    <mergeCell ref="M960:M961"/>
    <mergeCell ref="M962:M967"/>
    <mergeCell ref="M971:M972"/>
    <mergeCell ref="M973:M974"/>
    <mergeCell ref="M980:M981"/>
    <mergeCell ref="M982:M983"/>
    <mergeCell ref="M995:M996"/>
    <mergeCell ref="M998:M999"/>
    <mergeCell ref="M1001:M1002"/>
    <mergeCell ref="M1004:M1005"/>
    <mergeCell ref="M1006:M1008"/>
    <mergeCell ref="M1020:M1021"/>
    <mergeCell ref="M1024:M1026"/>
    <mergeCell ref="M1027:M1029"/>
    <mergeCell ref="M1040:M1041"/>
    <mergeCell ref="M1043:M1044"/>
    <mergeCell ref="M1045:M1046"/>
    <mergeCell ref="M1048:M1050"/>
    <mergeCell ref="M1055:M1057"/>
    <mergeCell ref="M1068:M1069"/>
    <mergeCell ref="M1077:M1078"/>
    <mergeCell ref="M1085:M1086"/>
    <mergeCell ref="M1088:M1089"/>
    <mergeCell ref="M1091:M1093"/>
    <mergeCell ref="M1095:M1096"/>
    <mergeCell ref="M1104:M1105"/>
    <mergeCell ref="M1113:M1114"/>
    <mergeCell ref="M1122:M1123"/>
    <mergeCell ref="M1124:M1126"/>
    <mergeCell ref="N3:N4"/>
    <mergeCell ref="N32:N33"/>
    <mergeCell ref="N38:N39"/>
    <mergeCell ref="N72:N74"/>
    <mergeCell ref="N129:N130"/>
    <mergeCell ref="N154:N155"/>
    <mergeCell ref="N213:N214"/>
    <mergeCell ref="N216:N217"/>
    <mergeCell ref="N224:N227"/>
    <mergeCell ref="N240:N241"/>
    <mergeCell ref="N243:N244"/>
    <mergeCell ref="N486:N487"/>
    <mergeCell ref="N698:N701"/>
    <mergeCell ref="N741:N743"/>
    <mergeCell ref="N796:N797"/>
    <mergeCell ref="N878:N890"/>
    <mergeCell ref="N906:N908"/>
    <mergeCell ref="N914:N915"/>
    <mergeCell ref="N916:N918"/>
    <mergeCell ref="N933:N935"/>
    <mergeCell ref="N962:N967"/>
    <mergeCell ref="N980:N981"/>
    <mergeCell ref="N982:N983"/>
    <mergeCell ref="N998:N999"/>
    <mergeCell ref="N1020:N1021"/>
    <mergeCell ref="N1043:N1044"/>
    <mergeCell ref="N1045:N1046"/>
    <mergeCell ref="N1048:N1050"/>
    <mergeCell ref="N1055:N1057"/>
    <mergeCell ref="N1088:N1089"/>
    <mergeCell ref="N1091:N1093"/>
    <mergeCell ref="O243:O244"/>
  </mergeCells>
  <printOptions horizontalCentered="1"/>
  <pageMargins left="0.12" right="0.12" top="0.59" bottom="0.39" header="0.51" footer="0.51"/>
  <pageSetup paperSize="9" scale="45"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Company>JUJUMAO</Company>
  <Application>Microsoft Excel</Application>
  <HeadingPairs>
    <vt:vector size="2" baseType="variant">
      <vt:variant>
        <vt:lpstr>工作表</vt:lpstr>
      </vt:variant>
      <vt:variant>
        <vt:i4>2</vt:i4>
      </vt:variant>
    </vt:vector>
  </HeadingPairs>
  <TitlesOfParts>
    <vt:vector size="2" baseType="lpstr">
      <vt:lpstr>拟奖补名单 (2)</vt:lpstr>
      <vt:lpstr>未推荐企业名单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彭飞燕</dc:creator>
  <cp:lastModifiedBy>欧亚飞</cp:lastModifiedBy>
  <cp:revision>1</cp:revision>
  <dcterms:created xsi:type="dcterms:W3CDTF">2008-09-13T09:27:00Z</dcterms:created>
  <cp:lastPrinted>2015-04-04T10:17:00Z</cp:lastPrinted>
  <dcterms:modified xsi:type="dcterms:W3CDTF">2024-11-04T14:17:00Z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71A726A2648B46C8B1B2BD8C70177B00_13</vt:lpwstr>
  </property>
  <property fmtid="{D5CDD505-2E9C-101B-9397-08002B2CF9AE}" pid="4" name="KSOReadingLayout">
    <vt:bool>false</vt:bool>
  </property>
</Properties>
</file>